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14430" windowHeight="4125" activeTab="2"/>
  </bookViews>
  <sheets>
    <sheet name="明细" sheetId="1" r:id="rId1"/>
    <sheet name="计算" sheetId="2" r:id="rId2"/>
    <sheet name="优化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2" l="1"/>
  <c r="P3" i="2"/>
  <c r="N3" i="2" l="1"/>
  <c r="N4" i="2" s="1"/>
  <c r="L3" i="2"/>
  <c r="L4" i="2" s="1"/>
  <c r="M3" i="2"/>
  <c r="M4" i="2" s="1"/>
  <c r="K65" i="2"/>
  <c r="L65" i="2"/>
  <c r="M65" i="2"/>
  <c r="C33" i="4" l="1"/>
  <c r="C34" i="4" s="1"/>
  <c r="D33" i="4"/>
  <c r="D34" i="4" s="1"/>
  <c r="E33" i="4"/>
  <c r="E34" i="4" s="1"/>
  <c r="F33" i="4"/>
  <c r="F34" i="4" s="1"/>
  <c r="G33" i="4"/>
  <c r="H33" i="4"/>
  <c r="H34" i="4" s="1"/>
  <c r="I33" i="4"/>
  <c r="I34" i="4" s="1"/>
  <c r="J33" i="4"/>
  <c r="J34" i="4" s="1"/>
  <c r="B33" i="4"/>
  <c r="B34" i="4" s="1"/>
  <c r="C26" i="4"/>
  <c r="D26" i="4"/>
  <c r="D27" i="4" s="1"/>
  <c r="E26" i="4"/>
  <c r="E27" i="4" s="1"/>
  <c r="F26" i="4"/>
  <c r="F27" i="4" s="1"/>
  <c r="G26" i="4"/>
  <c r="G27" i="4" s="1"/>
  <c r="B26" i="4"/>
  <c r="B27" i="4" s="1"/>
  <c r="G34" i="4"/>
  <c r="C27" i="4"/>
  <c r="C19" i="4"/>
  <c r="D19" i="4"/>
  <c r="E19" i="4"/>
  <c r="E20" i="4" s="1"/>
  <c r="F19" i="4"/>
  <c r="F20" i="4" s="1"/>
  <c r="C20" i="4"/>
  <c r="D20" i="4"/>
  <c r="B19" i="4"/>
  <c r="B20" i="4" s="1"/>
  <c r="C12" i="4"/>
  <c r="C13" i="4" s="1"/>
  <c r="D12" i="4"/>
  <c r="D13" i="4" s="1"/>
  <c r="E12" i="4"/>
  <c r="E13" i="4" s="1"/>
  <c r="B12" i="4"/>
  <c r="B13" i="4" s="1"/>
  <c r="L3" i="4"/>
  <c r="M3" i="4"/>
  <c r="N3" i="4"/>
  <c r="B4" i="4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2" i="1"/>
  <c r="N4" i="4" l="1"/>
  <c r="N2" i="4" s="1"/>
  <c r="M4" i="4"/>
  <c r="M2" i="4" s="1"/>
  <c r="L4" i="4"/>
  <c r="L2" i="4" s="1"/>
  <c r="Z314" i="1"/>
  <c r="Z306" i="1"/>
  <c r="Z298" i="1"/>
  <c r="Z290" i="1"/>
  <c r="Z282" i="1"/>
  <c r="Z274" i="1"/>
  <c r="Z266" i="1"/>
  <c r="Z258" i="1"/>
  <c r="Z250" i="1"/>
  <c r="Z242" i="1"/>
  <c r="Z234" i="1"/>
  <c r="Z226" i="1"/>
  <c r="Z218" i="1"/>
  <c r="Z210" i="1"/>
  <c r="Z202" i="1"/>
  <c r="Z194" i="1"/>
  <c r="Z186" i="1"/>
  <c r="Z178" i="1"/>
  <c r="Z170" i="1"/>
  <c r="Z162" i="1"/>
  <c r="Z154" i="1"/>
  <c r="Z146" i="1"/>
  <c r="Z138" i="1"/>
  <c r="Z130" i="1"/>
  <c r="Z122" i="1"/>
  <c r="Z114" i="1"/>
  <c r="Z106" i="1"/>
  <c r="Z98" i="1"/>
  <c r="Z90" i="1"/>
  <c r="Z82" i="1"/>
  <c r="Z74" i="1"/>
  <c r="Z66" i="1"/>
  <c r="Z58" i="1"/>
  <c r="Z50" i="1"/>
  <c r="Z42" i="1"/>
  <c r="Z34" i="1"/>
  <c r="Z26" i="1"/>
  <c r="Z18" i="1"/>
  <c r="Z10" i="1"/>
  <c r="Z320" i="1"/>
  <c r="Z316" i="1"/>
  <c r="Z308" i="1"/>
  <c r="Z300" i="1"/>
  <c r="Z292" i="1"/>
  <c r="Z284" i="1"/>
  <c r="Z276" i="1"/>
  <c r="Z268" i="1"/>
  <c r="Z260" i="1"/>
  <c r="Z252" i="1"/>
  <c r="Z244" i="1"/>
  <c r="Z236" i="1"/>
  <c r="Z228" i="1"/>
  <c r="Z220" i="1"/>
  <c r="Z212" i="1"/>
  <c r="Z204" i="1"/>
  <c r="Z196" i="1"/>
  <c r="Z188" i="1"/>
  <c r="Z180" i="1"/>
  <c r="Z172" i="1"/>
  <c r="Z164" i="1"/>
  <c r="Z156" i="1"/>
  <c r="Z148" i="1"/>
  <c r="Z140" i="1"/>
  <c r="Z132" i="1"/>
  <c r="Z124" i="1"/>
  <c r="Z116" i="1"/>
  <c r="Z108" i="1"/>
  <c r="Z100" i="1"/>
  <c r="Z92" i="1"/>
  <c r="Z84" i="1"/>
  <c r="Z76" i="1"/>
  <c r="Z68" i="1"/>
  <c r="Z60" i="1"/>
  <c r="Z52" i="1"/>
  <c r="Z44" i="1"/>
  <c r="Z36" i="1"/>
  <c r="Z28" i="1"/>
  <c r="Z20" i="1"/>
  <c r="Z12" i="1"/>
  <c r="Z4" i="1"/>
  <c r="Z322" i="1"/>
  <c r="Z318" i="1"/>
  <c r="Z315" i="1"/>
  <c r="Z311" i="1"/>
  <c r="Z307" i="1"/>
  <c r="Z303" i="1"/>
  <c r="Z299" i="1"/>
  <c r="Z295" i="1"/>
  <c r="Z291" i="1"/>
  <c r="Z287" i="1"/>
  <c r="Z283" i="1"/>
  <c r="Z279" i="1"/>
  <c r="Z275" i="1"/>
  <c r="Z271" i="1"/>
  <c r="Z267" i="1"/>
  <c r="Z263" i="1"/>
  <c r="Z259" i="1"/>
  <c r="Z255" i="1"/>
  <c r="Z251" i="1"/>
  <c r="Z247" i="1"/>
  <c r="Z243" i="1"/>
  <c r="Z239" i="1"/>
  <c r="Z235" i="1"/>
  <c r="Z231" i="1"/>
  <c r="Z227" i="1"/>
  <c r="Z223" i="1"/>
  <c r="Z219" i="1"/>
  <c r="Z215" i="1"/>
  <c r="Z211" i="1"/>
  <c r="Z207" i="1"/>
  <c r="Z203" i="1"/>
  <c r="Z199" i="1"/>
  <c r="Z195" i="1"/>
  <c r="Z191" i="1"/>
  <c r="Z187" i="1"/>
  <c r="Z183" i="1"/>
  <c r="Z179" i="1"/>
  <c r="Z175" i="1"/>
  <c r="Z171" i="1"/>
  <c r="Z167" i="1"/>
  <c r="Z163" i="1"/>
  <c r="Z159" i="1"/>
  <c r="Z155" i="1"/>
  <c r="Z151" i="1"/>
  <c r="Z147" i="1"/>
  <c r="Z143" i="1"/>
  <c r="Z139" i="1"/>
  <c r="Z135" i="1"/>
  <c r="Z131" i="1"/>
  <c r="Z127" i="1"/>
  <c r="Z123" i="1"/>
  <c r="Z119" i="1"/>
  <c r="Z115" i="1"/>
  <c r="Z111" i="1"/>
  <c r="Z107" i="1"/>
  <c r="Z103" i="1"/>
  <c r="Z99" i="1"/>
  <c r="Z95" i="1"/>
  <c r="Z91" i="1"/>
  <c r="Z87" i="1"/>
  <c r="Z83" i="1"/>
  <c r="Z79" i="1"/>
  <c r="Z75" i="1"/>
  <c r="Z71" i="1"/>
  <c r="Z67" i="1"/>
  <c r="Z317" i="1"/>
  <c r="Z313" i="1"/>
  <c r="Z309" i="1"/>
  <c r="Z305" i="1"/>
  <c r="Z301" i="1"/>
  <c r="Z297" i="1"/>
  <c r="Z293" i="1"/>
  <c r="Z289" i="1"/>
  <c r="Z285" i="1"/>
  <c r="Z281" i="1"/>
  <c r="Z277" i="1"/>
  <c r="Z273" i="1"/>
  <c r="Z269" i="1"/>
  <c r="Z265" i="1"/>
  <c r="Z261" i="1"/>
  <c r="Z257" i="1"/>
  <c r="Z253" i="1"/>
  <c r="Z249" i="1"/>
  <c r="Z245" i="1"/>
  <c r="Z241" i="1"/>
  <c r="Z237" i="1"/>
  <c r="Z233" i="1"/>
  <c r="Z229" i="1"/>
  <c r="Z225" i="1"/>
  <c r="Z221" i="1"/>
  <c r="Z217" i="1"/>
  <c r="Z213" i="1"/>
  <c r="Z209" i="1"/>
  <c r="Z205" i="1"/>
  <c r="Z201" i="1"/>
  <c r="Z197" i="1"/>
  <c r="Z193" i="1"/>
  <c r="Z189" i="1"/>
  <c r="Z185" i="1"/>
  <c r="Z181" i="1"/>
  <c r="Z177" i="1"/>
  <c r="Z173" i="1"/>
  <c r="Z169" i="1"/>
  <c r="Z165" i="1"/>
  <c r="Z161" i="1"/>
  <c r="Z157" i="1"/>
  <c r="Z153" i="1"/>
  <c r="Z149" i="1"/>
  <c r="Z145" i="1"/>
  <c r="Z141" i="1"/>
  <c r="Z137" i="1"/>
  <c r="Z133" i="1"/>
  <c r="Z129" i="1"/>
  <c r="Z125" i="1"/>
  <c r="Z121" i="1"/>
  <c r="Z117" i="1"/>
  <c r="Z113" i="1"/>
  <c r="Z109" i="1"/>
  <c r="Z105" i="1"/>
  <c r="Z101" i="1"/>
  <c r="Z97" i="1"/>
  <c r="Z93" i="1"/>
  <c r="Z89" i="1"/>
  <c r="Z85" i="1"/>
  <c r="Z81" i="1"/>
  <c r="Z77" i="1"/>
  <c r="Z73" i="1"/>
  <c r="Z69" i="1"/>
  <c r="Z65" i="1"/>
  <c r="Z61" i="1"/>
  <c r="Z57" i="1"/>
  <c r="Z53" i="1"/>
  <c r="Z49" i="1"/>
  <c r="Z45" i="1"/>
  <c r="Z41" i="1"/>
  <c r="Z37" i="1"/>
  <c r="Z33" i="1"/>
  <c r="Z29" i="1"/>
  <c r="Z25" i="1"/>
  <c r="Z21" i="1"/>
  <c r="Z17" i="1"/>
  <c r="Z13" i="1"/>
  <c r="Z9" i="1"/>
  <c r="Z5" i="1"/>
  <c r="Z323" i="1"/>
  <c r="Z319" i="1"/>
  <c r="Z312" i="1"/>
  <c r="Z304" i="1"/>
  <c r="Z296" i="1"/>
  <c r="Z288" i="1"/>
  <c r="Z280" i="1"/>
  <c r="Z272" i="1"/>
  <c r="Z264" i="1"/>
  <c r="Z256" i="1"/>
  <c r="Z248" i="1"/>
  <c r="Z240" i="1"/>
  <c r="Z232" i="1"/>
  <c r="Z224" i="1"/>
  <c r="Z216" i="1"/>
  <c r="Z208" i="1"/>
  <c r="Z200" i="1"/>
  <c r="Z192" i="1"/>
  <c r="Z184" i="1"/>
  <c r="Z176" i="1"/>
  <c r="Z168" i="1"/>
  <c r="Z160" i="1"/>
  <c r="Z152" i="1"/>
  <c r="Z144" i="1"/>
  <c r="Z136" i="1"/>
  <c r="Z128" i="1"/>
  <c r="Z120" i="1"/>
  <c r="Z112" i="1"/>
  <c r="Z104" i="1"/>
  <c r="Z96" i="1"/>
  <c r="Z88" i="1"/>
  <c r="Z80" i="1"/>
  <c r="Z72" i="1"/>
  <c r="Z64" i="1"/>
  <c r="Z56" i="1"/>
  <c r="Z48" i="1"/>
  <c r="Z40" i="1"/>
  <c r="Z32" i="1"/>
  <c r="Z24" i="1"/>
  <c r="Z16" i="1"/>
  <c r="Z8" i="1"/>
  <c r="Z63" i="1"/>
  <c r="Z59" i="1"/>
  <c r="Z55" i="1"/>
  <c r="Z51" i="1"/>
  <c r="Z47" i="1"/>
  <c r="Z43" i="1"/>
  <c r="Z39" i="1"/>
  <c r="Z35" i="1"/>
  <c r="Z31" i="1"/>
  <c r="Z27" i="1"/>
  <c r="Z23" i="1"/>
  <c r="Z19" i="1"/>
  <c r="Z15" i="1"/>
  <c r="Z11" i="1"/>
  <c r="Z7" i="1"/>
  <c r="Z3" i="1"/>
  <c r="Z2" i="1"/>
  <c r="Z321" i="1"/>
  <c r="Z310" i="1"/>
  <c r="Z302" i="1"/>
  <c r="Z294" i="1"/>
  <c r="Z286" i="1"/>
  <c r="Z278" i="1"/>
  <c r="Z270" i="1"/>
  <c r="Z262" i="1"/>
  <c r="Z254" i="1"/>
  <c r="Z246" i="1"/>
  <c r="Z238" i="1"/>
  <c r="Z230" i="1"/>
  <c r="Z222" i="1"/>
  <c r="Z214" i="1"/>
  <c r="Z206" i="1"/>
  <c r="Z198" i="1"/>
  <c r="Z190" i="1"/>
  <c r="Z182" i="1"/>
  <c r="Z174" i="1"/>
  <c r="Z166" i="1"/>
  <c r="Z158" i="1"/>
  <c r="Z150" i="1"/>
  <c r="Z142" i="1"/>
  <c r="Z134" i="1"/>
  <c r="Z126" i="1"/>
  <c r="Z118" i="1"/>
  <c r="Z110" i="1"/>
  <c r="Z102" i="1"/>
  <c r="Z94" i="1"/>
  <c r="Z86" i="1"/>
  <c r="Z78" i="1"/>
  <c r="Z70" i="1"/>
  <c r="Z62" i="1"/>
  <c r="Z54" i="1"/>
  <c r="Z46" i="1"/>
  <c r="Z38" i="1"/>
  <c r="Z30" i="1"/>
  <c r="Z22" i="1"/>
  <c r="Z14" i="1"/>
  <c r="Z6" i="1"/>
  <c r="T11" i="2" l="1"/>
  <c r="T12" i="2"/>
  <c r="T20" i="2"/>
  <c r="T19" i="2"/>
  <c r="T13" i="2"/>
  <c r="T17" i="2"/>
  <c r="T9" i="2"/>
  <c r="T10" i="2"/>
  <c r="T15" i="2"/>
  <c r="T8" i="2"/>
  <c r="T7" i="2"/>
  <c r="T6" i="2"/>
  <c r="T14" i="2"/>
  <c r="T16" i="2"/>
  <c r="T18" i="2"/>
  <c r="T21" i="2" l="1"/>
  <c r="T22" i="2" s="1"/>
  <c r="T23" i="2" s="1"/>
</calcChain>
</file>

<file path=xl/sharedStrings.xml><?xml version="1.0" encoding="utf-8"?>
<sst xmlns="http://schemas.openxmlformats.org/spreadsheetml/2006/main" count="1074" uniqueCount="725">
  <si>
    <t>股票代码</t>
  </si>
  <si>
    <t>股票简称</t>
  </si>
  <si>
    <t>相关资料</t>
  </si>
  <si>
    <t>最新价</t>
  </si>
  <si>
    <t>申购日期</t>
  </si>
  <si>
    <t>详细 研报 股吧 专题</t>
  </si>
  <si>
    <t>多伦科技</t>
  </si>
  <si>
    <t>苏奥传感</t>
  </si>
  <si>
    <t>永和智控</t>
  </si>
  <si>
    <t>嘉澳环保</t>
  </si>
  <si>
    <t>天鹅股份</t>
  </si>
  <si>
    <t>新美星</t>
  </si>
  <si>
    <t>朗迪集团</t>
  </si>
  <si>
    <t>维宏股份</t>
  </si>
  <si>
    <t>东音股份</t>
  </si>
  <si>
    <t>飞科电器</t>
  </si>
  <si>
    <t>德宏股份</t>
  </si>
  <si>
    <t>康普顿</t>
  </si>
  <si>
    <t>景嘉微</t>
  </si>
  <si>
    <t>赛福天</t>
  </si>
  <si>
    <t>坚朗五金</t>
  </si>
  <si>
    <t>通宇通讯</t>
  </si>
  <si>
    <t>名家汇</t>
  </si>
  <si>
    <t>蓝海华腾</t>
  </si>
  <si>
    <t>白云电器</t>
  </si>
  <si>
    <t>川金诺</t>
  </si>
  <si>
    <t>华钰矿业</t>
  </si>
  <si>
    <t>建艺集团</t>
  </si>
  <si>
    <t>金徽酒</t>
  </si>
  <si>
    <t>昊志机电</t>
  </si>
  <si>
    <t>司太立</t>
  </si>
  <si>
    <t>瑞尔特</t>
  </si>
  <si>
    <t>千禾味业</t>
  </si>
  <si>
    <t>新易盛</t>
  </si>
  <si>
    <t>天创时尚</t>
  </si>
  <si>
    <t>鹭燕医药</t>
  </si>
  <si>
    <t>南方传媒</t>
  </si>
  <si>
    <t>东方时尚</t>
  </si>
  <si>
    <t>海顺新材</t>
  </si>
  <si>
    <t>启迪设计</t>
  </si>
  <si>
    <t>高澜股份</t>
  </si>
  <si>
    <t>达威股份</t>
  </si>
  <si>
    <t>长久物流</t>
  </si>
  <si>
    <t>达志科技</t>
  </si>
  <si>
    <t>中国电影</t>
  </si>
  <si>
    <t>新华文轩</t>
  </si>
  <si>
    <t>优博讯</t>
  </si>
  <si>
    <t>幸福蓝海</t>
  </si>
  <si>
    <t>华舟应急</t>
  </si>
  <si>
    <t>健帆生物</t>
  </si>
  <si>
    <t>中潜股份</t>
  </si>
  <si>
    <t>江苏银行</t>
  </si>
  <si>
    <t>三祥新材</t>
  </si>
  <si>
    <t>超讯通信</t>
  </si>
  <si>
    <t>博思软件</t>
  </si>
  <si>
    <t>华锋股份</t>
  </si>
  <si>
    <t>辰安科技</t>
  </si>
  <si>
    <t>海波重科</t>
  </si>
  <si>
    <t>吉宏股份</t>
  </si>
  <si>
    <t>海汽集团</t>
  </si>
  <si>
    <t>科大国创</t>
  </si>
  <si>
    <t>丰元股份</t>
  </si>
  <si>
    <t>爱司凯</t>
  </si>
  <si>
    <t>世名科技</t>
  </si>
  <si>
    <t>玲珑轮胎</t>
  </si>
  <si>
    <t>新宏泰</t>
  </si>
  <si>
    <t>洪汇新材</t>
  </si>
  <si>
    <t>哈森股份</t>
  </si>
  <si>
    <t>合诚股份</t>
  </si>
  <si>
    <t>盛讯达</t>
  </si>
  <si>
    <t>微光股份</t>
  </si>
  <si>
    <t>新光药业</t>
  </si>
  <si>
    <t>小康股份</t>
  </si>
  <si>
    <t>三德科技</t>
  </si>
  <si>
    <t>环球印务</t>
  </si>
  <si>
    <t>上海沪工</t>
  </si>
  <si>
    <t>中国核建</t>
  </si>
  <si>
    <t>久之洋</t>
  </si>
  <si>
    <t>三棵树</t>
  </si>
  <si>
    <t>天顺股份</t>
  </si>
  <si>
    <t>恒泰实达</t>
  </si>
  <si>
    <t>中亚股份</t>
  </si>
  <si>
    <t>帝王洁具</t>
  </si>
  <si>
    <t>四方冷链</t>
  </si>
  <si>
    <t>百利科技</t>
  </si>
  <si>
    <t>威龙股份</t>
  </si>
  <si>
    <t>第一创业</t>
  </si>
  <si>
    <t>世嘉科技</t>
  </si>
  <si>
    <t>金冠电气</t>
  </si>
  <si>
    <t>汇嘉时代</t>
  </si>
  <si>
    <t>雪榕生物</t>
  </si>
  <si>
    <t>汇顶科技</t>
  </si>
  <si>
    <t>古鳌科技</t>
  </si>
  <si>
    <t>顾家家居</t>
  </si>
  <si>
    <t>梦百合</t>
  </si>
  <si>
    <t>博创科技</t>
  </si>
  <si>
    <t>来伊份</t>
  </si>
  <si>
    <t>路畅科技</t>
  </si>
  <si>
    <t>鼎信通讯</t>
  </si>
  <si>
    <t>崇达技术</t>
  </si>
  <si>
    <t>城地股份</t>
  </si>
  <si>
    <t>川环科技</t>
  </si>
  <si>
    <t>常熟银行</t>
  </si>
  <si>
    <t>优德精密</t>
  </si>
  <si>
    <t>雄帝科技</t>
  </si>
  <si>
    <t>泰晶科技</t>
  </si>
  <si>
    <t>联得装备</t>
  </si>
  <si>
    <t>无锡银行</t>
  </si>
  <si>
    <t>农尚环境</t>
  </si>
  <si>
    <t>通用股份</t>
  </si>
  <si>
    <t>新晨科技</t>
  </si>
  <si>
    <t>网达软件</t>
  </si>
  <si>
    <t>先进数通</t>
  </si>
  <si>
    <t>振华股份</t>
  </si>
  <si>
    <t>陇神戎发</t>
  </si>
  <si>
    <t>新天然气</t>
  </si>
  <si>
    <t>创新股份</t>
  </si>
  <si>
    <t>三角轮胎</t>
  </si>
  <si>
    <t>亚泰国际</t>
  </si>
  <si>
    <t>朗科智能</t>
  </si>
  <si>
    <t>正平股份</t>
  </si>
  <si>
    <t>江阴银行</t>
  </si>
  <si>
    <t>安图生物</t>
  </si>
  <si>
    <t>横河模具</t>
  </si>
  <si>
    <t>广信材料</t>
  </si>
  <si>
    <t>宏盛股份</t>
  </si>
  <si>
    <t>山东赫达</t>
  </si>
  <si>
    <t>花王股份</t>
  </si>
  <si>
    <t>同益股份</t>
  </si>
  <si>
    <t>红墙股份</t>
  </si>
  <si>
    <t>安德利</t>
  </si>
  <si>
    <t>深冷股份</t>
  </si>
  <si>
    <t>欧普照明</t>
  </si>
  <si>
    <t>冰川网络</t>
  </si>
  <si>
    <t>兆易创新</t>
  </si>
  <si>
    <t>上海电影</t>
  </si>
  <si>
    <t>今天国际</t>
  </si>
  <si>
    <t>贵阳银行</t>
  </si>
  <si>
    <t>广西广电</t>
  </si>
  <si>
    <t>苏州恒久</t>
  </si>
  <si>
    <t>上海亚虹</t>
  </si>
  <si>
    <t>易明医药</t>
  </si>
  <si>
    <t>湘油泵</t>
  </si>
  <si>
    <t>星源材质</t>
  </si>
  <si>
    <t>中通国脉</t>
  </si>
  <si>
    <t>纳尔股份</t>
  </si>
  <si>
    <t>苏州科达</t>
  </si>
  <si>
    <t>中装建设</t>
  </si>
  <si>
    <t>吴江银行</t>
  </si>
  <si>
    <t>天能重工</t>
  </si>
  <si>
    <t>神力股份</t>
  </si>
  <si>
    <t>凯中精密</t>
  </si>
  <si>
    <t>宏辉果蔬</t>
  </si>
  <si>
    <t>通灵珠宝</t>
  </si>
  <si>
    <t>精测电子</t>
  </si>
  <si>
    <t>博迈科</t>
  </si>
  <si>
    <t>科信技术</t>
  </si>
  <si>
    <t>康德莱</t>
  </si>
  <si>
    <t>凯莱英</t>
  </si>
  <si>
    <t>步长制药</t>
  </si>
  <si>
    <t>桂发祥</t>
  </si>
  <si>
    <t>徕木股份</t>
  </si>
  <si>
    <t>乐心医疗</t>
  </si>
  <si>
    <t>汇金科技</t>
  </si>
  <si>
    <t>激智科技</t>
  </si>
  <si>
    <t>上海银行</t>
  </si>
  <si>
    <t>神宇股份</t>
  </si>
  <si>
    <t>国泰集团</t>
  </si>
  <si>
    <t>海兴电力</t>
  </si>
  <si>
    <t>国检集团</t>
  </si>
  <si>
    <t>东方中科</t>
  </si>
  <si>
    <t>快克股份</t>
  </si>
  <si>
    <t>贝达药业</t>
  </si>
  <si>
    <t>丝路视觉</t>
  </si>
  <si>
    <t>海天精工</t>
  </si>
  <si>
    <t>富森美</t>
  </si>
  <si>
    <t>理工光科</t>
  </si>
  <si>
    <t>中富通</t>
  </si>
  <si>
    <t>塞力斯</t>
  </si>
  <si>
    <t>佳发安泰</t>
  </si>
  <si>
    <t>新华网</t>
  </si>
  <si>
    <t>电魂网络</t>
  </si>
  <si>
    <t>杭州银行</t>
  </si>
  <si>
    <t>黄山胶囊</t>
  </si>
  <si>
    <t>五洲新春</t>
  </si>
  <si>
    <t>和科达</t>
  </si>
  <si>
    <t>能科股份</t>
  </si>
  <si>
    <t>万集科技</t>
  </si>
  <si>
    <t>集智股份</t>
  </si>
  <si>
    <t>和仁科技</t>
  </si>
  <si>
    <t>路通视信</t>
  </si>
  <si>
    <t>天铁股份</t>
  </si>
  <si>
    <t>道恩股份</t>
  </si>
  <si>
    <t>常熟汽饰</t>
  </si>
  <si>
    <t>德新交运</t>
  </si>
  <si>
    <t>熙菱信息</t>
  </si>
  <si>
    <t>吉比特</t>
  </si>
  <si>
    <t>华正新材</t>
  </si>
  <si>
    <t>美联新材</t>
  </si>
  <si>
    <t>浙江仙通</t>
  </si>
  <si>
    <t>新宏泽</t>
  </si>
  <si>
    <t>亚翔集成</t>
  </si>
  <si>
    <t>奥联电子</t>
  </si>
  <si>
    <t>日月股份</t>
  </si>
  <si>
    <t>英维克</t>
  </si>
  <si>
    <t>弘亚数控</t>
  </si>
  <si>
    <t>中原证券</t>
  </si>
  <si>
    <t>英飞特</t>
  </si>
  <si>
    <t>元祖股份</t>
  </si>
  <si>
    <t>同为股份</t>
  </si>
  <si>
    <t>杭叉集团</t>
  </si>
  <si>
    <t>比音勒芬</t>
  </si>
  <si>
    <t>贵广网络</t>
  </si>
  <si>
    <t>永吉股份</t>
  </si>
  <si>
    <t>数字认证</t>
  </si>
  <si>
    <t>汇金通</t>
  </si>
  <si>
    <t>晨曦航空</t>
  </si>
  <si>
    <t>信捷电气</t>
  </si>
  <si>
    <t>开润股份</t>
  </si>
  <si>
    <t>百合花</t>
  </si>
  <si>
    <t>容大感光</t>
  </si>
  <si>
    <t>武进不锈</t>
  </si>
  <si>
    <t>中旗股份</t>
  </si>
  <si>
    <t>亚振家居</t>
  </si>
  <si>
    <t>裕同科技</t>
  </si>
  <si>
    <t>苏利股份</t>
  </si>
  <si>
    <t>星网宇达</t>
  </si>
  <si>
    <t>森特股份</t>
  </si>
  <si>
    <t>名雕股份</t>
  </si>
  <si>
    <t>家家悦</t>
  </si>
  <si>
    <t>平治信息</t>
  </si>
  <si>
    <t>兴业股份</t>
  </si>
  <si>
    <t>兴齐眼药</t>
  </si>
  <si>
    <t>如通股份</t>
  </si>
  <si>
    <t>贝肯能源</t>
  </si>
  <si>
    <t>麦迪科技</t>
  </si>
  <si>
    <t>高争民爆</t>
  </si>
  <si>
    <t>三维股份</t>
  </si>
  <si>
    <t>太辰光</t>
  </si>
  <si>
    <t>华安证券</t>
  </si>
  <si>
    <t>安车检测</t>
  </si>
  <si>
    <t>英联股份</t>
  </si>
  <si>
    <t>奇精机械</t>
  </si>
  <si>
    <t>百傲化学</t>
  </si>
  <si>
    <t>金太阳</t>
  </si>
  <si>
    <t>数据港</t>
  </si>
  <si>
    <t>立昂技术</t>
  </si>
  <si>
    <t>飞荣达</t>
  </si>
  <si>
    <t>正裕工业</t>
  </si>
  <si>
    <t>瑞特股份</t>
  </si>
  <si>
    <t>会畅通讯</t>
  </si>
  <si>
    <t>法兰泰克</t>
  </si>
  <si>
    <t>华达科技</t>
  </si>
  <si>
    <t>同兴达</t>
  </si>
  <si>
    <t>集友股份</t>
  </si>
  <si>
    <t>吉大通信</t>
  </si>
  <si>
    <t>张家港行</t>
  </si>
  <si>
    <t>中国银河</t>
  </si>
  <si>
    <t>雄塑科技</t>
  </si>
  <si>
    <t>诚迈科技</t>
  </si>
  <si>
    <t>艾迪精密</t>
  </si>
  <si>
    <t>凯众股份</t>
  </si>
  <si>
    <t>泰嘉股份</t>
  </si>
  <si>
    <t>杰克股份</t>
  </si>
  <si>
    <t>华凯创意</t>
  </si>
  <si>
    <t>视源股份</t>
  </si>
  <si>
    <t>中国科传</t>
  </si>
  <si>
    <t>利安隆</t>
  </si>
  <si>
    <t>欧普康视</t>
  </si>
  <si>
    <t>天马科技</t>
  </si>
  <si>
    <t>荣晟环保</t>
  </si>
  <si>
    <t>翔鹭钨业</t>
  </si>
  <si>
    <t>华立股份</t>
  </si>
  <si>
    <t>新雷能</t>
  </si>
  <si>
    <t>江龙船艇</t>
  </si>
  <si>
    <t>至纯科技</t>
  </si>
  <si>
    <t>泛微网络</t>
  </si>
  <si>
    <t>和胜股份</t>
  </si>
  <si>
    <t>海利尔</t>
  </si>
  <si>
    <t>海辰药业</t>
  </si>
  <si>
    <t>贝斯特</t>
  </si>
  <si>
    <t>清源股份</t>
  </si>
  <si>
    <t>荣泰健康</t>
  </si>
  <si>
    <t>移为通信</t>
  </si>
  <si>
    <t>皖天然气</t>
  </si>
  <si>
    <t>天龙股份</t>
  </si>
  <si>
    <t>万里马</t>
  </si>
  <si>
    <t>太平鸟</t>
  </si>
  <si>
    <t>赛托生物</t>
  </si>
  <si>
    <t>华统股份</t>
  </si>
  <si>
    <t>景旺电子</t>
  </si>
  <si>
    <t>康隆达</t>
  </si>
  <si>
    <t>拉芳家化</t>
  </si>
  <si>
    <t>道道全</t>
  </si>
  <si>
    <t>牧高笛</t>
  </si>
  <si>
    <t>尚品宅配</t>
  </si>
  <si>
    <t>三星新材</t>
  </si>
  <si>
    <t>麦格米特</t>
  </si>
  <si>
    <t>科达利</t>
  </si>
  <si>
    <t>金银河</t>
  </si>
  <si>
    <t>安靠智电</t>
  </si>
  <si>
    <t>安井食品</t>
  </si>
  <si>
    <t>诺邦股份</t>
  </si>
  <si>
    <t>重庆建工</t>
  </si>
  <si>
    <t>美力科技</t>
  </si>
  <si>
    <t>海峡环保</t>
  </si>
  <si>
    <t>富瀚微</t>
  </si>
  <si>
    <t>博天环境</t>
  </si>
  <si>
    <t>威星智能</t>
  </si>
  <si>
    <t>白银有色</t>
  </si>
  <si>
    <t>欣天科技</t>
  </si>
  <si>
    <t>宣亚国际</t>
  </si>
  <si>
    <t>汇纳科技</t>
  </si>
  <si>
    <t>高斯贝尔</t>
  </si>
  <si>
    <t>茶花股份</t>
  </si>
  <si>
    <t>上海天洋</t>
  </si>
  <si>
    <t>晨化股份</t>
  </si>
  <si>
    <t>安正时尚</t>
  </si>
  <si>
    <t>江山欧派</t>
  </si>
  <si>
    <t>思特奇</t>
  </si>
  <si>
    <t>科森科技</t>
  </si>
  <si>
    <t>新坐标</t>
  </si>
  <si>
    <t>拓斯达</t>
  </si>
  <si>
    <t>镇海股份</t>
  </si>
  <si>
    <t>恒锋信息</t>
  </si>
  <si>
    <t>康泰生物</t>
  </si>
  <si>
    <t>德创环保</t>
  </si>
  <si>
    <t>盐津铺子</t>
  </si>
  <si>
    <t>申购代码</t>
  </si>
  <si>
    <t>网上发行(万股)</t>
  </si>
  <si>
    <t>顶格申购需配市值(万元)     </t>
  </si>
  <si>
    <t>申购上限(万股)     </t>
  </si>
  <si>
    <t>发行价格     </t>
  </si>
  <si>
    <t>首日收盘价</t>
  </si>
  <si>
    <t>中签号公布     </t>
  </si>
  <si>
    <t>中签缴款日期</t>
  </si>
  <si>
    <t>上市日期</t>
  </si>
  <si>
    <t>发行市盈率     </t>
  </si>
  <si>
    <t>行业市盈率</t>
  </si>
  <si>
    <t>中签率(%)</t>
  </si>
  <si>
    <t>询价累计报价倍数     </t>
  </si>
  <si>
    <t>配售对象报价家数</t>
  </si>
  <si>
    <t>连续一字板数量     </t>
  </si>
  <si>
    <t>总涨幅%     </t>
  </si>
  <si>
    <t>每中一签获利(元)     </t>
  </si>
  <si>
    <t>沪市资金(万)</t>
    <phoneticPr fontId="2" type="noConversion"/>
  </si>
  <si>
    <t>深市资金(万)</t>
    <phoneticPr fontId="2" type="noConversion"/>
  </si>
  <si>
    <t>发行总数(万股)</t>
  </si>
  <si>
    <t>每个号码盈利</t>
    <phoneticPr fontId="2" type="noConversion"/>
  </si>
  <si>
    <t>号码数</t>
    <phoneticPr fontId="2" type="noConversion"/>
  </si>
  <si>
    <t>300499</t>
  </si>
  <si>
    <t>300500</t>
  </si>
  <si>
    <t>300501</t>
  </si>
  <si>
    <t>603377</t>
  </si>
  <si>
    <t>601900</t>
  </si>
  <si>
    <t>002788</t>
  </si>
  <si>
    <t>603608</t>
  </si>
  <si>
    <t>300502</t>
  </si>
  <si>
    <t>603027</t>
  </si>
  <si>
    <t>002790</t>
  </si>
  <si>
    <t>603520</t>
  </si>
  <si>
    <t>300503</t>
  </si>
  <si>
    <t>603919</t>
  </si>
  <si>
    <t>002789</t>
  </si>
  <si>
    <t>601020</t>
  </si>
  <si>
    <t>300505</t>
  </si>
  <si>
    <t>603861</t>
  </si>
  <si>
    <t>300484</t>
  </si>
  <si>
    <t>300506</t>
  </si>
  <si>
    <t>002792</t>
  </si>
  <si>
    <t>002791</t>
  </si>
  <si>
    <t>603028</t>
  </si>
  <si>
    <t>300474</t>
  </si>
  <si>
    <t>603798</t>
  </si>
  <si>
    <t>603701</t>
  </si>
  <si>
    <t>603868</t>
  </si>
  <si>
    <t>002793</t>
  </si>
  <si>
    <t>300508</t>
  </si>
  <si>
    <t>603726</t>
  </si>
  <si>
    <t>300509</t>
  </si>
  <si>
    <t>603029</t>
  </si>
  <si>
    <t>603822</t>
  </si>
  <si>
    <t>002795</t>
  </si>
  <si>
    <t>300507</t>
  </si>
  <si>
    <t>603528</t>
  </si>
  <si>
    <t>300511</t>
  </si>
  <si>
    <t>603101</t>
  </si>
  <si>
    <t>300510</t>
  </si>
  <si>
    <t>002796</t>
  </si>
  <si>
    <t>002797</t>
  </si>
  <si>
    <t>603779</t>
  </si>
  <si>
    <t>603959</t>
  </si>
  <si>
    <t>603339</t>
  </si>
  <si>
    <t>002798</t>
  </si>
  <si>
    <t>300512</t>
  </si>
  <si>
    <t>300513</t>
  </si>
  <si>
    <t>002800</t>
  </si>
  <si>
    <t>603737</t>
  </si>
  <si>
    <t>300516</t>
  </si>
  <si>
    <t>601611</t>
  </si>
  <si>
    <t>603131</t>
  </si>
  <si>
    <t>002799</t>
  </si>
  <si>
    <t>300515</t>
  </si>
  <si>
    <t>601127</t>
  </si>
  <si>
    <t>300519</t>
  </si>
  <si>
    <t>002801</t>
  </si>
  <si>
    <t>300518</t>
  </si>
  <si>
    <t>603909</t>
  </si>
  <si>
    <t>603958</t>
  </si>
  <si>
    <t>002802</t>
  </si>
  <si>
    <t>603016</t>
  </si>
  <si>
    <t>601966</t>
  </si>
  <si>
    <t>300522</t>
  </si>
  <si>
    <t>300521</t>
  </si>
  <si>
    <t>002805</t>
  </si>
  <si>
    <t>300520</t>
  </si>
  <si>
    <t>603069</t>
  </si>
  <si>
    <t>002803</t>
  </si>
  <si>
    <t>300517</t>
  </si>
  <si>
    <t>300523</t>
  </si>
  <si>
    <t>002806</t>
  </si>
  <si>
    <t>300525</t>
  </si>
  <si>
    <t>603322</t>
  </si>
  <si>
    <t>603663</t>
  </si>
  <si>
    <t>600919</t>
  </si>
  <si>
    <t>300526</t>
  </si>
  <si>
    <t>300529</t>
  </si>
  <si>
    <t>300527</t>
  </si>
  <si>
    <t>300528</t>
  </si>
  <si>
    <t>601811</t>
  </si>
  <si>
    <t>300531</t>
  </si>
  <si>
    <t>600977</t>
  </si>
  <si>
    <t>603569</t>
  </si>
  <si>
    <t>300530</t>
  </si>
  <si>
    <t>300535</t>
  </si>
  <si>
    <t>603159</t>
  </si>
  <si>
    <t>600936</t>
  </si>
  <si>
    <t>002808</t>
  </si>
  <si>
    <t>601997</t>
  </si>
  <si>
    <t>601595</t>
  </si>
  <si>
    <t>300532</t>
  </si>
  <si>
    <t>603986</t>
  </si>
  <si>
    <t>603515</t>
  </si>
  <si>
    <t>300533</t>
  </si>
  <si>
    <t>603031</t>
  </si>
  <si>
    <t>300540</t>
  </si>
  <si>
    <t>002809</t>
  </si>
  <si>
    <t>603007</t>
  </si>
  <si>
    <t>300538</t>
  </si>
  <si>
    <t>603090</t>
  </si>
  <si>
    <t>002810</t>
  </si>
  <si>
    <t>300537</t>
  </si>
  <si>
    <t>603658</t>
  </si>
  <si>
    <t>300539</t>
  </si>
  <si>
    <t>603843</t>
  </si>
  <si>
    <t>002807</t>
  </si>
  <si>
    <t>300543</t>
  </si>
  <si>
    <t>601163</t>
  </si>
  <si>
    <t>002811</t>
  </si>
  <si>
    <t>603393</t>
  </si>
  <si>
    <t>002812</t>
  </si>
  <si>
    <t>603067</t>
  </si>
  <si>
    <t>300534</t>
  </si>
  <si>
    <t>603189</t>
  </si>
  <si>
    <t>300541</t>
  </si>
  <si>
    <t>601500</t>
  </si>
  <si>
    <t>300542</t>
  </si>
  <si>
    <t>300536</t>
  </si>
  <si>
    <t>600908</t>
  </si>
  <si>
    <t>603738</t>
  </si>
  <si>
    <t>300545</t>
  </si>
  <si>
    <t>300546</t>
  </si>
  <si>
    <t>601128</t>
  </si>
  <si>
    <t>300549</t>
  </si>
  <si>
    <t>603887</t>
  </si>
  <si>
    <t>300547</t>
  </si>
  <si>
    <t>603421</t>
  </si>
  <si>
    <t>002815</t>
  </si>
  <si>
    <t>603777</t>
  </si>
  <si>
    <t>002813</t>
  </si>
  <si>
    <t>603313</t>
  </si>
  <si>
    <t>300548</t>
  </si>
  <si>
    <t>603816</t>
  </si>
  <si>
    <t>603160</t>
  </si>
  <si>
    <t>300551</t>
  </si>
  <si>
    <t>300555</t>
  </si>
  <si>
    <t>300550</t>
  </si>
  <si>
    <t>300553</t>
  </si>
  <si>
    <t>603859</t>
  </si>
  <si>
    <t>300552</t>
  </si>
  <si>
    <t>603667</t>
  </si>
  <si>
    <t>002816</t>
  </si>
  <si>
    <t>002817</t>
  </si>
  <si>
    <t>600926</t>
  </si>
  <si>
    <t>603258</t>
  </si>
  <si>
    <t>603888</t>
  </si>
  <si>
    <t>603716</t>
  </si>
  <si>
    <t>300559</t>
  </si>
  <si>
    <t>300560</t>
  </si>
  <si>
    <t>300557</t>
  </si>
  <si>
    <t>601882</t>
  </si>
  <si>
    <t>002818</t>
  </si>
  <si>
    <t>300556</t>
  </si>
  <si>
    <t>603203</t>
  </si>
  <si>
    <t>300558</t>
  </si>
  <si>
    <t>603060</t>
  </si>
  <si>
    <t>002819</t>
  </si>
  <si>
    <t>603556</t>
  </si>
  <si>
    <t>603977</t>
  </si>
  <si>
    <t>601229</t>
  </si>
  <si>
    <t>300563</t>
  </si>
  <si>
    <t>300566</t>
  </si>
  <si>
    <t>300561</t>
  </si>
  <si>
    <t>603633</t>
  </si>
  <si>
    <t>300562</t>
  </si>
  <si>
    <t>603858</t>
  </si>
  <si>
    <t>002820</t>
  </si>
  <si>
    <t>603987</t>
  </si>
  <si>
    <t>002821</t>
  </si>
  <si>
    <t>603727</t>
  </si>
  <si>
    <t>300565</t>
  </si>
  <si>
    <t>603900</t>
  </si>
  <si>
    <t>300567</t>
  </si>
  <si>
    <t>603336</t>
  </si>
  <si>
    <t>603819</t>
  </si>
  <si>
    <t>002823</t>
  </si>
  <si>
    <t>603323</t>
  </si>
  <si>
    <t>300569</t>
  </si>
  <si>
    <t>603660</t>
  </si>
  <si>
    <t>002822</t>
  </si>
  <si>
    <t>603559</t>
  </si>
  <si>
    <t>002825</t>
  </si>
  <si>
    <t>603319</t>
  </si>
  <si>
    <t>300568</t>
  </si>
  <si>
    <t>002826</t>
  </si>
  <si>
    <t>600909</t>
  </si>
  <si>
    <t>300572</t>
  </si>
  <si>
    <t>603033</t>
  </si>
  <si>
    <t>300570</t>
  </si>
  <si>
    <t>603990</t>
  </si>
  <si>
    <t>002827</t>
  </si>
  <si>
    <t>603036</t>
  </si>
  <si>
    <t>002828</t>
  </si>
  <si>
    <t>603928</t>
  </si>
  <si>
    <t>300573</t>
  </si>
  <si>
    <t>603708</t>
  </si>
  <si>
    <t>300571</t>
  </si>
  <si>
    <t>603098</t>
  </si>
  <si>
    <t>002830</t>
  </si>
  <si>
    <t>603585</t>
  </si>
  <si>
    <t>002829</t>
  </si>
  <si>
    <t>603389</t>
  </si>
  <si>
    <t>002831</t>
  </si>
  <si>
    <t>603878</t>
  </si>
  <si>
    <t>300575</t>
  </si>
  <si>
    <t>603823</t>
  </si>
  <si>
    <t>300576</t>
  </si>
  <si>
    <t>603416</t>
  </si>
  <si>
    <t>300577</t>
  </si>
  <si>
    <t>603577</t>
  </si>
  <si>
    <t>300581</t>
  </si>
  <si>
    <t>603058</t>
  </si>
  <si>
    <t>300579</t>
  </si>
  <si>
    <t>600996</t>
  </si>
  <si>
    <t>603298</t>
  </si>
  <si>
    <t>002832</t>
  </si>
  <si>
    <t>603886</t>
  </si>
  <si>
    <t>002835</t>
  </si>
  <si>
    <t>601375</t>
  </si>
  <si>
    <t>300582</t>
  </si>
  <si>
    <t>603218</t>
  </si>
  <si>
    <t>002837</t>
  </si>
  <si>
    <t>002833</t>
  </si>
  <si>
    <t>603929</t>
  </si>
  <si>
    <t>300585</t>
  </si>
  <si>
    <t>603239</t>
  </si>
  <si>
    <t>002836</t>
  </si>
  <si>
    <t>603444</t>
  </si>
  <si>
    <t>603186</t>
  </si>
  <si>
    <t>300586</t>
  </si>
  <si>
    <t>603035</t>
  </si>
  <si>
    <t>603032</t>
  </si>
  <si>
    <t>300588</t>
  </si>
  <si>
    <t>603228</t>
  </si>
  <si>
    <t>300587</t>
  </si>
  <si>
    <t>002838</t>
  </si>
  <si>
    <t>603877</t>
  </si>
  <si>
    <t>300583</t>
  </si>
  <si>
    <t>002840</t>
  </si>
  <si>
    <t>603689</t>
  </si>
  <si>
    <t>603266</t>
  </si>
  <si>
    <t>300591</t>
  </si>
  <si>
    <t>603628</t>
  </si>
  <si>
    <t>603579</t>
  </si>
  <si>
    <t>300590</t>
  </si>
  <si>
    <t>603639</t>
  </si>
  <si>
    <t>300584</t>
  </si>
  <si>
    <t>300580</t>
  </si>
  <si>
    <t>603690</t>
  </si>
  <si>
    <t>603039</t>
  </si>
  <si>
    <t>002824</t>
  </si>
  <si>
    <t>603038</t>
  </si>
  <si>
    <t>300593</t>
  </si>
  <si>
    <t>300589</t>
  </si>
  <si>
    <t>603668</t>
  </si>
  <si>
    <t>603165</t>
  </si>
  <si>
    <t>002842</t>
  </si>
  <si>
    <t>601858</t>
  </si>
  <si>
    <t>300596</t>
  </si>
  <si>
    <t>300595</t>
  </si>
  <si>
    <t>603337</t>
  </si>
  <si>
    <t>300592</t>
  </si>
  <si>
    <t>002841</t>
  </si>
  <si>
    <t>603638</t>
  </si>
  <si>
    <t>603037</t>
  </si>
  <si>
    <t>002843</t>
  </si>
  <si>
    <t>601881</t>
  </si>
  <si>
    <t>300599</t>
  </si>
  <si>
    <t>300598</t>
  </si>
  <si>
    <t>603429</t>
  </si>
  <si>
    <t>300597</t>
  </si>
  <si>
    <t>002839</t>
  </si>
  <si>
    <t>603966</t>
  </si>
  <si>
    <t>603358</t>
  </si>
  <si>
    <t>002845</t>
  </si>
  <si>
    <t>603089</t>
  </si>
  <si>
    <t>300600</t>
  </si>
  <si>
    <t>300578</t>
  </si>
  <si>
    <t>603881</t>
  </si>
  <si>
    <t>300603</t>
  </si>
  <si>
    <t>300602</t>
  </si>
  <si>
    <t>603677</t>
  </si>
  <si>
    <t>603360</t>
  </si>
  <si>
    <t>300606</t>
  </si>
  <si>
    <t>603177</t>
  </si>
  <si>
    <t>002847</t>
  </si>
  <si>
    <t>002846</t>
  </si>
  <si>
    <t>603637</t>
  </si>
  <si>
    <t>300605</t>
  </si>
  <si>
    <t>300601</t>
  </si>
  <si>
    <t>603626</t>
  </si>
  <si>
    <t>603040</t>
  </si>
  <si>
    <t>300607</t>
  </si>
  <si>
    <t>603839</t>
  </si>
  <si>
    <t>603208</t>
  </si>
  <si>
    <t>300608</t>
  </si>
  <si>
    <t>603615</t>
  </si>
  <si>
    <t>603330</t>
  </si>
  <si>
    <t>300610</t>
  </si>
  <si>
    <t>300609</t>
  </si>
  <si>
    <t>002848</t>
  </si>
  <si>
    <t>601212</t>
  </si>
  <si>
    <t>300615</t>
  </si>
  <si>
    <t>300612</t>
  </si>
  <si>
    <t>603603</t>
  </si>
  <si>
    <t>002849</t>
  </si>
  <si>
    <t>603817</t>
  </si>
  <si>
    <t>300613</t>
  </si>
  <si>
    <t>600939</t>
  </si>
  <si>
    <t>300611</t>
  </si>
  <si>
    <t>603345</t>
  </si>
  <si>
    <t>603238</t>
  </si>
  <si>
    <t>300619</t>
  </si>
  <si>
    <t>300617</t>
  </si>
  <si>
    <t>002850</t>
  </si>
  <si>
    <t>603578</t>
  </si>
  <si>
    <t>002851</t>
  </si>
  <si>
    <t>603908</t>
  </si>
  <si>
    <t>300616</t>
  </si>
  <si>
    <t>002852</t>
  </si>
  <si>
    <t>603665</t>
  </si>
  <si>
    <t>603630</t>
  </si>
  <si>
    <t>盈利</t>
    <phoneticPr fontId="2" type="noConversion"/>
  </si>
  <si>
    <t>申购年月</t>
    <phoneticPr fontId="2" type="noConversion"/>
  </si>
  <si>
    <t>总收益率</t>
  </si>
  <si>
    <t>总收益率</t>
    <phoneticPr fontId="2" type="noConversion"/>
  </si>
  <si>
    <t>总盈利</t>
  </si>
  <si>
    <t>总盈利</t>
    <phoneticPr fontId="2" type="noConversion"/>
  </si>
  <si>
    <t>年化</t>
  </si>
  <si>
    <t>年化</t>
    <phoneticPr fontId="2" type="noConversion"/>
  </si>
  <si>
    <t>沪市</t>
    <phoneticPr fontId="2" type="noConversion"/>
  </si>
  <si>
    <t>深市</t>
    <phoneticPr fontId="2" type="noConversion"/>
  </si>
  <si>
    <t>沪市金额</t>
    <phoneticPr fontId="2" type="noConversion"/>
  </si>
  <si>
    <t>深市金额</t>
    <phoneticPr fontId="2" type="noConversion"/>
  </si>
  <si>
    <t>10/40</t>
  </si>
  <si>
    <t>20/30</t>
  </si>
  <si>
    <t>25/25</t>
  </si>
  <si>
    <t>30/20</t>
  </si>
  <si>
    <t>35/15</t>
  </si>
  <si>
    <t>40/10</t>
  </si>
  <si>
    <t>10/30</t>
  </si>
  <si>
    <t>15/25</t>
  </si>
  <si>
    <t>20/20</t>
  </si>
  <si>
    <t>25/15</t>
  </si>
  <si>
    <t>30/10</t>
  </si>
  <si>
    <t>10/20</t>
  </si>
  <si>
    <t>20/10</t>
  </si>
  <si>
    <t>15/15</t>
  </si>
  <si>
    <t>25/5</t>
  </si>
  <si>
    <t>30/70</t>
    <phoneticPr fontId="2" type="noConversion"/>
  </si>
  <si>
    <t>40/60</t>
    <phoneticPr fontId="2" type="noConversion"/>
  </si>
  <si>
    <t>50/50</t>
    <phoneticPr fontId="2" type="noConversion"/>
  </si>
  <si>
    <t>60/40</t>
    <phoneticPr fontId="2" type="noConversion"/>
  </si>
  <si>
    <t>70/30</t>
    <phoneticPr fontId="2" type="noConversion"/>
  </si>
  <si>
    <t>80/20</t>
    <phoneticPr fontId="2" type="noConversion"/>
  </si>
  <si>
    <t>90/10</t>
    <phoneticPr fontId="2" type="noConversion"/>
  </si>
  <si>
    <t>85/15</t>
    <phoneticPr fontId="2" type="noConversion"/>
  </si>
  <si>
    <t>75/15</t>
    <phoneticPr fontId="2" type="noConversion"/>
  </si>
  <si>
    <t>年月/金额(万)</t>
    <phoneticPr fontId="2" type="noConversion"/>
  </si>
  <si>
    <t>沪市盈利</t>
  </si>
  <si>
    <t>沪市盈利</t>
    <phoneticPr fontId="2" type="noConversion"/>
  </si>
  <si>
    <t>深市盈利</t>
  </si>
  <si>
    <t>深市盈利</t>
    <phoneticPr fontId="2" type="noConversion"/>
  </si>
  <si>
    <t>年化收益率</t>
  </si>
  <si>
    <t>年化收益率</t>
    <phoneticPr fontId="2" type="noConversion"/>
  </si>
  <si>
    <t>投入30万</t>
    <phoneticPr fontId="2" type="noConversion"/>
  </si>
  <si>
    <t>投入40万</t>
    <phoneticPr fontId="2" type="noConversion"/>
  </si>
  <si>
    <t>投入50万</t>
    <phoneticPr fontId="2" type="noConversion"/>
  </si>
  <si>
    <t>投入100万</t>
    <phoneticPr fontId="2" type="noConversion"/>
  </si>
  <si>
    <t>投入金额（万）</t>
    <phoneticPr fontId="2" type="noConversion"/>
  </si>
  <si>
    <t>沪市：</t>
    <phoneticPr fontId="2" type="noConversion"/>
  </si>
  <si>
    <t>深市：</t>
    <phoneticPr fontId="2" type="noConversion"/>
  </si>
  <si>
    <t>沪市：</t>
    <phoneticPr fontId="2" type="noConversion"/>
  </si>
  <si>
    <t>沪市</t>
    <phoneticPr fontId="2" type="noConversion"/>
  </si>
  <si>
    <t>深市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</si>
</sst>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0_ "/>
    <numFmt numFmtId="178" formatCode="0.00_);[Red]\(0.00\)"/>
    <numFmt numFmtId="179" formatCode="0_);[Red]\(0\)"/>
  </numFmts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0" borderId="0" xfId="0">
      <alignment vertical="center"/>
    </xf>
    <xf numFmtId="2" fontId="0" fillId="0" borderId="0" xfId="0" applyNumberFormat="1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49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2" fontId="0" fillId="3" borderId="1" xfId="0" applyNumberFormat="1" applyFill="1" applyBorder="1">
      <alignment vertical="center"/>
    </xf>
    <xf numFmtId="10" fontId="0" fillId="3" borderId="1" xfId="1" applyNumberFormat="1" applyFont="1" applyFill="1" applyBorder="1">
      <alignment vertical="center"/>
    </xf>
    <xf numFmtId="0" fontId="0" fillId="3" borderId="1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打新年化收益率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计算!$A$69</c:f>
              <c:strCache>
                <c:ptCount val="1"/>
                <c:pt idx="0">
                  <c:v>沪市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计算!$B$68:$S$68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cat>
          <c:val>
            <c:numRef>
              <c:f>计算!$B$69:$S$69</c:f>
              <c:numCache>
                <c:formatCode>0.00%</c:formatCode>
                <c:ptCount val="18"/>
                <c:pt idx="0">
                  <c:v>0.18428433503783426</c:v>
                </c:pt>
                <c:pt idx="1">
                  <c:v>0.18190331556816841</c:v>
                </c:pt>
                <c:pt idx="2">
                  <c:v>0.16695682568165759</c:v>
                </c:pt>
                <c:pt idx="3">
                  <c:v>0.1515244180642954</c:v>
                </c:pt>
                <c:pt idx="4">
                  <c:v>0.13449974649587992</c:v>
                </c:pt>
                <c:pt idx="5">
                  <c:v>0.12044085851324215</c:v>
                </c:pt>
                <c:pt idx="6">
                  <c:v>0.10967502517864758</c:v>
                </c:pt>
                <c:pt idx="7">
                  <c:v>0.10106802990159203</c:v>
                </c:pt>
                <c:pt idx="8">
                  <c:v>9.3922644404795586E-2</c:v>
                </c:pt>
                <c:pt idx="9">
                  <c:v>8.8065135012483253E-2</c:v>
                </c:pt>
                <c:pt idx="10">
                  <c:v>8.3062884486896138E-2</c:v>
                </c:pt>
                <c:pt idx="11">
                  <c:v>7.8744677934872165E-2</c:v>
                </c:pt>
                <c:pt idx="12">
                  <c:v>7.4665894036180402E-2</c:v>
                </c:pt>
                <c:pt idx="13">
                  <c:v>7.1096706051585468E-2</c:v>
                </c:pt>
                <c:pt idx="14">
                  <c:v>6.7992880348646478E-2</c:v>
                </c:pt>
                <c:pt idx="15">
                  <c:v>6.524285217298087E-2</c:v>
                </c:pt>
                <c:pt idx="16">
                  <c:v>6.2769213543879321E-2</c:v>
                </c:pt>
                <c:pt idx="17">
                  <c:v>6.0569214739804256E-2</c:v>
                </c:pt>
              </c:numCache>
            </c:numRef>
          </c:val>
        </c:ser>
        <c:ser>
          <c:idx val="1"/>
          <c:order val="1"/>
          <c:tx>
            <c:strRef>
              <c:f>计算!$A$70</c:f>
              <c:strCache>
                <c:ptCount val="1"/>
                <c:pt idx="0">
                  <c:v>深市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计算!$B$68:$S$68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cat>
          <c:val>
            <c:numRef>
              <c:f>计算!$B$70:$S$70</c:f>
              <c:numCache>
                <c:formatCode>0.00%</c:formatCode>
                <c:ptCount val="18"/>
                <c:pt idx="0">
                  <c:v>0.20102258630781855</c:v>
                </c:pt>
                <c:pt idx="1">
                  <c:v>0.19498616583104011</c:v>
                </c:pt>
                <c:pt idx="2">
                  <c:v>0.16405134051803594</c:v>
                </c:pt>
                <c:pt idx="3">
                  <c:v>0.13473018583831631</c:v>
                </c:pt>
                <c:pt idx="4">
                  <c:v>0.10979608407284158</c:v>
                </c:pt>
                <c:pt idx="5">
                  <c:v>9.2904684769693713E-2</c:v>
                </c:pt>
                <c:pt idx="6">
                  <c:v>8.0409275742738151E-2</c:v>
                </c:pt>
                <c:pt idx="7">
                  <c:v>7.0754591627809393E-2</c:v>
                </c:pt>
                <c:pt idx="8">
                  <c:v>6.3230327506280215E-2</c:v>
                </c:pt>
                <c:pt idx="9">
                  <c:v>5.7201321353672618E-2</c:v>
                </c:pt>
                <c:pt idx="10">
                  <c:v>5.2257246006235825E-2</c:v>
                </c:pt>
                <c:pt idx="11">
                  <c:v>4.8100198198500532E-2</c:v>
                </c:pt>
                <c:pt idx="12">
                  <c:v>4.4525026675045876E-2</c:v>
                </c:pt>
                <c:pt idx="13">
                  <c:v>4.1370354579805868E-2</c:v>
                </c:pt>
                <c:pt idx="14">
                  <c:v>3.8625260209057322E-2</c:v>
                </c:pt>
                <c:pt idx="15">
                  <c:v>3.6221813990488405E-2</c:v>
                </c:pt>
                <c:pt idx="16">
                  <c:v>3.4099968273152426E-2</c:v>
                </c:pt>
                <c:pt idx="17">
                  <c:v>3.2212969072226594E-2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9118272"/>
        <c:axId val="577464800"/>
      </c:barChart>
      <c:catAx>
        <c:axId val="70911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7464800"/>
        <c:crosses val="autoZero"/>
        <c:auto val="1"/>
        <c:lblAlgn val="ctr"/>
        <c:lblOffset val="100"/>
        <c:noMultiLvlLbl val="0"/>
      </c:catAx>
      <c:valAx>
        <c:axId val="57746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64</xdr:row>
      <xdr:rowOff>28575</xdr:rowOff>
    </xdr:from>
    <xdr:to>
      <xdr:col>14</xdr:col>
      <xdr:colOff>104775</xdr:colOff>
      <xdr:row>80</xdr:row>
      <xdr:rowOff>28575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3"/>
  <sheetViews>
    <sheetView workbookViewId="0">
      <pane xSplit="2" ySplit="1" topLeftCell="O308" activePane="bottomRight" state="frozen"/>
      <selection pane="topRight" activeCell="C1" sqref="C1"/>
      <selection pane="bottomLeft" activeCell="A4" sqref="A4"/>
      <selection pane="bottomRight" activeCell="W1" sqref="W1:W1048576"/>
    </sheetView>
  </sheetViews>
  <sheetFormatPr defaultRowHeight="13.5" x14ac:dyDescent="0.15"/>
  <cols>
    <col min="1" max="1" width="12.75" style="7" customWidth="1"/>
    <col min="2" max="10" width="9" style="3"/>
    <col min="11" max="11" width="14.375" style="4" customWidth="1"/>
    <col min="12" max="15" width="15.25" style="2" customWidth="1"/>
    <col min="16" max="17" width="8.875" style="3" customWidth="1"/>
    <col min="18" max="18" width="8.875" style="5" customWidth="1"/>
    <col min="19" max="23" width="8.875" style="3" customWidth="1"/>
    <col min="24" max="25" width="9" style="3"/>
    <col min="26" max="26" width="9" style="4"/>
    <col min="27" max="16384" width="9" style="3"/>
  </cols>
  <sheetData>
    <row r="1" spans="1:27" x14ac:dyDescent="0.15">
      <c r="A1" s="7" t="s">
        <v>0</v>
      </c>
      <c r="B1" s="3" t="s">
        <v>1</v>
      </c>
      <c r="C1" s="3" t="s">
        <v>2</v>
      </c>
      <c r="D1" s="3" t="s">
        <v>328</v>
      </c>
      <c r="E1" s="3" t="s">
        <v>347</v>
      </c>
      <c r="F1" s="3" t="s">
        <v>329</v>
      </c>
      <c r="G1" s="3" t="s">
        <v>330</v>
      </c>
      <c r="H1" s="3" t="s">
        <v>331</v>
      </c>
      <c r="I1" s="3" t="s">
        <v>332</v>
      </c>
      <c r="J1" s="3" t="s">
        <v>3</v>
      </c>
      <c r="K1" s="4" t="s">
        <v>333</v>
      </c>
      <c r="L1" s="3" t="s">
        <v>4</v>
      </c>
      <c r="M1" s="3" t="s">
        <v>334</v>
      </c>
      <c r="N1" s="3" t="s">
        <v>335</v>
      </c>
      <c r="O1" s="3" t="s">
        <v>336</v>
      </c>
      <c r="P1" s="3" t="s">
        <v>337</v>
      </c>
      <c r="Q1" s="3" t="s">
        <v>338</v>
      </c>
      <c r="R1" s="5" t="s">
        <v>339</v>
      </c>
      <c r="S1" s="3" t="s">
        <v>340</v>
      </c>
      <c r="T1" s="3" t="s">
        <v>341</v>
      </c>
      <c r="U1" s="3" t="s">
        <v>342</v>
      </c>
      <c r="V1" s="3" t="s">
        <v>343</v>
      </c>
      <c r="W1" s="3" t="s">
        <v>344</v>
      </c>
      <c r="X1" s="3" t="s">
        <v>348</v>
      </c>
      <c r="Y1" s="3" t="s">
        <v>349</v>
      </c>
      <c r="Z1" s="4" t="s">
        <v>672</v>
      </c>
      <c r="AA1" s="3" t="s">
        <v>673</v>
      </c>
    </row>
    <row r="2" spans="1:27" x14ac:dyDescent="0.15">
      <c r="A2" s="7" t="s">
        <v>350</v>
      </c>
      <c r="B2" s="3" t="s">
        <v>40</v>
      </c>
      <c r="C2" s="3" t="s">
        <v>5</v>
      </c>
      <c r="D2" s="3">
        <v>300499</v>
      </c>
      <c r="E2" s="3">
        <v>1667</v>
      </c>
      <c r="F2" s="3">
        <v>1667</v>
      </c>
      <c r="G2" s="3">
        <v>16.5</v>
      </c>
      <c r="H2" s="3">
        <v>1.65</v>
      </c>
      <c r="I2" s="3">
        <v>15.52</v>
      </c>
      <c r="J2" s="3">
        <v>35.659999999999997</v>
      </c>
      <c r="K2" s="4">
        <v>22.35</v>
      </c>
      <c r="L2" s="2">
        <v>42395</v>
      </c>
      <c r="M2" s="2">
        <v>42371</v>
      </c>
      <c r="N2" s="2">
        <v>42422</v>
      </c>
      <c r="O2" s="2">
        <v>42402</v>
      </c>
      <c r="P2" s="3">
        <v>22.97</v>
      </c>
      <c r="Q2" s="3">
        <v>33.97</v>
      </c>
      <c r="R2" s="5">
        <v>2.3099999999999999E-2</v>
      </c>
      <c r="U2" s="3">
        <v>12</v>
      </c>
      <c r="V2" s="3">
        <v>351.55</v>
      </c>
      <c r="W2" s="3">
        <v>27280</v>
      </c>
      <c r="X2" s="6">
        <f>R2*W2/100</f>
        <v>6.3016800000000002</v>
      </c>
      <c r="Y2" s="3">
        <f>IF(LEFT(A2,1)="6",IF(计算!B$2&gt;明细!G2,明细!G2,INT(计算!B$2)),IF(计算!B$3&gt;明细!G2,明细!G2*2,INT(计算!B$3*2)))</f>
        <v>18</v>
      </c>
      <c r="Z2" s="4">
        <f>X2*Y2</f>
        <v>113.43024</v>
      </c>
      <c r="AA2" s="2" t="str">
        <f>RIGHT(YEAR(L2),2)&amp;IF(LEN(MONTH(L2))=1,"0"&amp;MONTH(L2),MONTH(L2))</f>
        <v>1601</v>
      </c>
    </row>
    <row r="3" spans="1:27" x14ac:dyDescent="0.15">
      <c r="A3" s="7" t="s">
        <v>351</v>
      </c>
      <c r="B3" s="3" t="s">
        <v>39</v>
      </c>
      <c r="C3" s="3" t="s">
        <v>5</v>
      </c>
      <c r="D3" s="3">
        <v>300500</v>
      </c>
      <c r="E3" s="3">
        <v>1500</v>
      </c>
      <c r="F3" s="3">
        <v>1500</v>
      </c>
      <c r="G3" s="3">
        <v>15</v>
      </c>
      <c r="H3" s="3">
        <v>1.5</v>
      </c>
      <c r="I3" s="3">
        <v>20.91</v>
      </c>
      <c r="J3" s="3">
        <v>76.86</v>
      </c>
      <c r="K3" s="4">
        <v>30.11</v>
      </c>
      <c r="L3" s="2">
        <v>42396</v>
      </c>
      <c r="M3" s="2">
        <v>42373</v>
      </c>
      <c r="N3" s="2">
        <v>42422</v>
      </c>
      <c r="O3" s="2">
        <v>42404</v>
      </c>
      <c r="P3" s="3">
        <v>22.98</v>
      </c>
      <c r="Q3" s="3">
        <v>54.57</v>
      </c>
      <c r="R3" s="5">
        <v>2.3E-2</v>
      </c>
      <c r="U3" s="3">
        <v>11</v>
      </c>
      <c r="V3" s="3">
        <v>277</v>
      </c>
      <c r="W3" s="3">
        <v>28960</v>
      </c>
      <c r="X3" s="6">
        <f t="shared" ref="X3:X66" si="0">R3*W3/100</f>
        <v>6.6608000000000001</v>
      </c>
      <c r="Y3" s="3">
        <f>IF(LEFT(A3,1)="6",IF(计算!B$2&gt;明细!G3,明细!G3,INT(计算!B$2)),IF(计算!B$3&gt;明细!G3,明细!G3*2,INT(计算!B$3*2)))</f>
        <v>18</v>
      </c>
      <c r="Z3" s="4">
        <f t="shared" ref="Z3:Z66" si="1">X3*Y3</f>
        <v>119.8944</v>
      </c>
      <c r="AA3" s="2" t="str">
        <f t="shared" ref="AA3:AA66" si="2">RIGHT(YEAR(L3),2)&amp;IF(LEN(MONTH(L3))=1,"0"&amp;MONTH(L3),MONTH(L3))</f>
        <v>1601</v>
      </c>
    </row>
    <row r="4" spans="1:27" x14ac:dyDescent="0.15">
      <c r="A4" s="7" t="s">
        <v>352</v>
      </c>
      <c r="B4" s="3" t="s">
        <v>38</v>
      </c>
      <c r="C4" s="3" t="s">
        <v>5</v>
      </c>
      <c r="D4" s="3">
        <v>300501</v>
      </c>
      <c r="E4" s="3">
        <v>1338</v>
      </c>
      <c r="F4" s="3">
        <v>1338</v>
      </c>
      <c r="G4" s="3">
        <v>13</v>
      </c>
      <c r="H4" s="3">
        <v>1.3</v>
      </c>
      <c r="I4" s="3">
        <v>22.02</v>
      </c>
      <c r="J4" s="3">
        <v>82.52</v>
      </c>
      <c r="K4" s="4">
        <v>31.71</v>
      </c>
      <c r="L4" s="2">
        <v>42397</v>
      </c>
      <c r="M4" s="2">
        <v>42373</v>
      </c>
      <c r="N4" s="2">
        <v>42422</v>
      </c>
      <c r="O4" s="2">
        <v>42404</v>
      </c>
      <c r="P4" s="3">
        <v>22.99</v>
      </c>
      <c r="Q4" s="3">
        <v>50.73</v>
      </c>
      <c r="R4" s="5">
        <v>2.2200000000000001E-2</v>
      </c>
      <c r="U4" s="3">
        <v>11</v>
      </c>
      <c r="V4" s="3">
        <v>295.05</v>
      </c>
      <c r="W4" s="3">
        <v>32485</v>
      </c>
      <c r="X4" s="6">
        <f t="shared" si="0"/>
        <v>7.2116700000000007</v>
      </c>
      <c r="Y4" s="3">
        <f>IF(LEFT(A4,1)="6",IF(计算!B$2&gt;明细!G4,明细!G4,INT(计算!B$2)),IF(计算!B$3&gt;明细!G4,明细!G4*2,INT(计算!B$3*2)))</f>
        <v>18</v>
      </c>
      <c r="Z4" s="4">
        <f t="shared" si="1"/>
        <v>129.81006000000002</v>
      </c>
      <c r="AA4" s="2" t="str">
        <f t="shared" si="2"/>
        <v>1601</v>
      </c>
    </row>
    <row r="5" spans="1:27" x14ac:dyDescent="0.15">
      <c r="A5" s="7" t="s">
        <v>353</v>
      </c>
      <c r="B5" s="3" t="s">
        <v>37</v>
      </c>
      <c r="C5" s="3" t="s">
        <v>5</v>
      </c>
      <c r="D5" s="3">
        <v>732377</v>
      </c>
      <c r="E5" s="3">
        <v>5000</v>
      </c>
      <c r="F5" s="3">
        <v>4500</v>
      </c>
      <c r="G5" s="3">
        <v>15</v>
      </c>
      <c r="H5" s="3">
        <v>1.5</v>
      </c>
      <c r="I5" s="3">
        <v>16.399999999999999</v>
      </c>
      <c r="J5" s="3">
        <v>36.42</v>
      </c>
      <c r="K5" s="4">
        <v>23.62</v>
      </c>
      <c r="L5" s="2">
        <v>42398</v>
      </c>
      <c r="M5" s="2">
        <v>42374</v>
      </c>
      <c r="N5" s="2">
        <v>42421</v>
      </c>
      <c r="O5" s="2">
        <v>42405</v>
      </c>
      <c r="P5" s="3">
        <v>21.74</v>
      </c>
      <c r="Q5" s="3">
        <v>21.75</v>
      </c>
      <c r="R5" s="5">
        <v>7.3400000000000007E-2</v>
      </c>
      <c r="S5" s="3">
        <v>1009.77</v>
      </c>
      <c r="T5" s="3">
        <v>1082</v>
      </c>
      <c r="U5" s="3">
        <v>8</v>
      </c>
      <c r="V5" s="3">
        <v>202.2</v>
      </c>
      <c r="W5" s="3">
        <v>33161</v>
      </c>
      <c r="X5" s="6">
        <f t="shared" si="0"/>
        <v>24.340174000000001</v>
      </c>
      <c r="Y5" s="3">
        <f>IF(LEFT(A5,1)="6",IF(计算!B$2&gt;明细!G5,明细!G5,INT(计算!B$2)),IF(计算!B$3&gt;明细!G5,明细!G5*2,INT(计算!B$3*2)))</f>
        <v>0</v>
      </c>
      <c r="Z5" s="4">
        <f t="shared" si="1"/>
        <v>0</v>
      </c>
      <c r="AA5" s="2" t="str">
        <f t="shared" si="2"/>
        <v>1601</v>
      </c>
    </row>
    <row r="6" spans="1:27" x14ac:dyDescent="0.15">
      <c r="A6" s="7" t="s">
        <v>354</v>
      </c>
      <c r="B6" s="3" t="s">
        <v>36</v>
      </c>
      <c r="C6" s="3" t="s">
        <v>5</v>
      </c>
      <c r="D6" s="3">
        <v>780900</v>
      </c>
      <c r="E6" s="3">
        <v>16910</v>
      </c>
      <c r="F6" s="3">
        <v>15219</v>
      </c>
      <c r="G6" s="3">
        <v>50</v>
      </c>
      <c r="H6" s="3">
        <v>5</v>
      </c>
      <c r="I6" s="3">
        <v>6.13</v>
      </c>
      <c r="J6" s="3">
        <v>14.83</v>
      </c>
      <c r="K6" s="4">
        <v>8.83</v>
      </c>
      <c r="L6" s="2">
        <v>42401</v>
      </c>
      <c r="M6" s="2">
        <v>42415</v>
      </c>
      <c r="N6" s="2">
        <v>42422</v>
      </c>
      <c r="O6" s="2">
        <v>42415</v>
      </c>
      <c r="P6" s="3">
        <v>22.97</v>
      </c>
      <c r="Q6" s="3">
        <v>35.53</v>
      </c>
      <c r="R6" s="5">
        <v>0.13300000000000001</v>
      </c>
      <c r="S6" s="3">
        <v>1041.94</v>
      </c>
      <c r="T6" s="3">
        <v>1132</v>
      </c>
      <c r="U6" s="3">
        <v>10</v>
      </c>
      <c r="V6" s="3">
        <v>252.53</v>
      </c>
      <c r="W6" s="3">
        <v>15480</v>
      </c>
      <c r="X6" s="6">
        <f t="shared" si="0"/>
        <v>20.5884</v>
      </c>
      <c r="Y6" s="3">
        <f>IF(LEFT(A6,1)="6",IF(计算!B$2&gt;明细!G6,明细!G6,INT(计算!B$2)),IF(计算!B$3&gt;明细!G6,明细!G6*2,INT(计算!B$3*2)))</f>
        <v>0</v>
      </c>
      <c r="Z6" s="4">
        <f t="shared" si="1"/>
        <v>0</v>
      </c>
      <c r="AA6" s="2" t="str">
        <f t="shared" si="2"/>
        <v>1602</v>
      </c>
    </row>
    <row r="7" spans="1:27" x14ac:dyDescent="0.15">
      <c r="A7" s="7" t="s">
        <v>355</v>
      </c>
      <c r="B7" s="3" t="s">
        <v>35</v>
      </c>
      <c r="C7" s="3" t="s">
        <v>5</v>
      </c>
      <c r="D7" s="3">
        <v>2788</v>
      </c>
      <c r="E7" s="3">
        <v>3205</v>
      </c>
      <c r="F7" s="3">
        <v>2885</v>
      </c>
      <c r="G7" s="3">
        <v>12.5</v>
      </c>
      <c r="H7" s="3">
        <v>1.25</v>
      </c>
      <c r="I7" s="3">
        <v>18.649999999999999</v>
      </c>
      <c r="J7" s="3">
        <v>48.63</v>
      </c>
      <c r="K7" s="4">
        <v>26.86</v>
      </c>
      <c r="L7" s="2">
        <v>42402</v>
      </c>
      <c r="M7" s="2">
        <v>42418</v>
      </c>
      <c r="N7" s="2">
        <v>42422</v>
      </c>
      <c r="O7" s="2">
        <v>42418</v>
      </c>
      <c r="P7" s="3">
        <v>22.97</v>
      </c>
      <c r="Q7" s="3">
        <v>41.02</v>
      </c>
      <c r="R7" s="5">
        <v>4.4999999999999998E-2</v>
      </c>
      <c r="S7" s="3">
        <v>1102.8399999999999</v>
      </c>
      <c r="T7" s="3">
        <v>1172</v>
      </c>
      <c r="U7" s="3">
        <v>8</v>
      </c>
      <c r="V7" s="3">
        <v>177</v>
      </c>
      <c r="W7" s="3">
        <v>16505</v>
      </c>
      <c r="X7" s="6">
        <f t="shared" si="0"/>
        <v>7.4272499999999999</v>
      </c>
      <c r="Y7" s="3">
        <f>IF(LEFT(A7,1)="6",IF(计算!B$2&gt;明细!G7,明细!G7,INT(计算!B$2)),IF(计算!B$3&gt;明细!G7,明细!G7*2,INT(计算!B$3*2)))</f>
        <v>18</v>
      </c>
      <c r="Z7" s="4">
        <f t="shared" si="1"/>
        <v>133.69049999999999</v>
      </c>
      <c r="AA7" s="2" t="str">
        <f t="shared" si="2"/>
        <v>1602</v>
      </c>
    </row>
    <row r="8" spans="1:27" x14ac:dyDescent="0.15">
      <c r="A8" s="7" t="s">
        <v>356</v>
      </c>
      <c r="B8" s="3" t="s">
        <v>34</v>
      </c>
      <c r="C8" s="3" t="s">
        <v>5</v>
      </c>
      <c r="D8" s="3">
        <v>732608</v>
      </c>
      <c r="E8" s="3">
        <v>7000</v>
      </c>
      <c r="F8" s="3">
        <v>6300</v>
      </c>
      <c r="G8" s="3">
        <v>28</v>
      </c>
      <c r="H8" s="3">
        <v>2.8</v>
      </c>
      <c r="I8" s="3">
        <v>9.8000000000000007</v>
      </c>
      <c r="J8" s="3">
        <v>20.5</v>
      </c>
      <c r="K8" s="4">
        <v>14.11</v>
      </c>
      <c r="L8" s="2">
        <v>42403</v>
      </c>
      <c r="M8" s="2">
        <v>42418</v>
      </c>
      <c r="N8" s="2">
        <v>42422</v>
      </c>
      <c r="O8" s="2">
        <v>42418</v>
      </c>
      <c r="P8" s="3">
        <v>22.98</v>
      </c>
      <c r="Q8" s="3">
        <v>74.540000000000006</v>
      </c>
      <c r="R8" s="5">
        <v>7.6899999999999996E-2</v>
      </c>
      <c r="S8" s="3">
        <v>1033.43</v>
      </c>
      <c r="T8" s="3">
        <v>1086</v>
      </c>
      <c r="U8" s="3">
        <v>8</v>
      </c>
      <c r="V8" s="3">
        <v>162.13999999999999</v>
      </c>
      <c r="W8" s="3">
        <v>15890</v>
      </c>
      <c r="X8" s="6">
        <f t="shared" si="0"/>
        <v>12.21941</v>
      </c>
      <c r="Y8" s="3">
        <f>IF(LEFT(A8,1)="6",IF(计算!B$2&gt;明细!G8,明细!G8,INT(计算!B$2)),IF(计算!B$3&gt;明细!G8,明细!G8*2,INT(计算!B$3*2)))</f>
        <v>0</v>
      </c>
      <c r="Z8" s="4">
        <f t="shared" si="1"/>
        <v>0</v>
      </c>
      <c r="AA8" s="2" t="str">
        <f t="shared" si="2"/>
        <v>1602</v>
      </c>
    </row>
    <row r="9" spans="1:27" x14ac:dyDescent="0.15">
      <c r="A9" s="7" t="s">
        <v>357</v>
      </c>
      <c r="B9" s="3" t="s">
        <v>33</v>
      </c>
      <c r="C9" s="3" t="s">
        <v>5</v>
      </c>
      <c r="D9" s="3">
        <v>300502</v>
      </c>
      <c r="E9" s="3">
        <v>1940</v>
      </c>
      <c r="F9" s="3">
        <v>1940</v>
      </c>
      <c r="G9" s="3">
        <v>19</v>
      </c>
      <c r="H9" s="3">
        <v>1.9</v>
      </c>
      <c r="I9" s="3">
        <v>21.47</v>
      </c>
      <c r="J9" s="3">
        <v>94</v>
      </c>
      <c r="K9" s="4">
        <v>30.92</v>
      </c>
      <c r="L9" s="2">
        <v>42425</v>
      </c>
      <c r="M9" s="2">
        <v>42403</v>
      </c>
      <c r="N9" s="2">
        <v>42447</v>
      </c>
      <c r="O9" s="2">
        <v>42432</v>
      </c>
      <c r="P9" s="3">
        <v>18.579999999999998</v>
      </c>
      <c r="Q9" s="3">
        <v>51.07</v>
      </c>
      <c r="R9" s="5">
        <v>2.6700000000000002E-2</v>
      </c>
      <c r="U9" s="3">
        <v>10</v>
      </c>
      <c r="V9" s="3">
        <v>251.23</v>
      </c>
      <c r="W9" s="3">
        <v>26970</v>
      </c>
      <c r="X9" s="6">
        <f t="shared" si="0"/>
        <v>7.2009900000000009</v>
      </c>
      <c r="Y9" s="3">
        <f>IF(LEFT(A9,1)="6",IF(计算!B$2&gt;明细!G9,明细!G9,INT(计算!B$2)),IF(计算!B$3&gt;明细!G9,明细!G9*2,INT(计算!B$3*2)))</f>
        <v>18</v>
      </c>
      <c r="Z9" s="4">
        <f t="shared" si="1"/>
        <v>129.61782000000002</v>
      </c>
      <c r="AA9" s="2" t="str">
        <f t="shared" si="2"/>
        <v>1602</v>
      </c>
    </row>
    <row r="10" spans="1:27" x14ac:dyDescent="0.15">
      <c r="A10" s="7" t="s">
        <v>358</v>
      </c>
      <c r="B10" s="3" t="s">
        <v>32</v>
      </c>
      <c r="C10" s="3" t="s">
        <v>5</v>
      </c>
      <c r="D10" s="3">
        <v>732027</v>
      </c>
      <c r="E10" s="3">
        <v>4000</v>
      </c>
      <c r="F10" s="3">
        <v>3600</v>
      </c>
      <c r="G10" s="3">
        <v>16</v>
      </c>
      <c r="H10" s="3">
        <v>1.6</v>
      </c>
      <c r="I10" s="3">
        <v>9.19</v>
      </c>
      <c r="J10" s="3">
        <v>35.47</v>
      </c>
      <c r="K10" s="4">
        <v>13.23</v>
      </c>
      <c r="L10" s="2">
        <v>42426</v>
      </c>
      <c r="M10" s="2">
        <v>42407</v>
      </c>
      <c r="N10" s="2">
        <v>42451</v>
      </c>
      <c r="O10" s="2">
        <v>42436</v>
      </c>
      <c r="P10" s="3">
        <v>22.98</v>
      </c>
      <c r="Q10" s="3">
        <v>38.96</v>
      </c>
      <c r="R10" s="5">
        <v>5.33E-2</v>
      </c>
      <c r="S10" s="3">
        <v>1397.38</v>
      </c>
      <c r="T10" s="3">
        <v>1449</v>
      </c>
      <c r="U10" s="3">
        <v>8</v>
      </c>
      <c r="V10" s="3">
        <v>203.37</v>
      </c>
      <c r="W10" s="3">
        <v>18690</v>
      </c>
      <c r="X10" s="6">
        <f t="shared" si="0"/>
        <v>9.9617699999999996</v>
      </c>
      <c r="Y10" s="3">
        <f>IF(LEFT(A10,1)="6",IF(计算!B$2&gt;明细!G10,明细!G10,INT(计算!B$2)),IF(计算!B$3&gt;明细!G10,明细!G10*2,INT(计算!B$3*2)))</f>
        <v>0</v>
      </c>
      <c r="Z10" s="4">
        <f t="shared" si="1"/>
        <v>0</v>
      </c>
      <c r="AA10" s="2" t="str">
        <f t="shared" si="2"/>
        <v>1602</v>
      </c>
    </row>
    <row r="11" spans="1:27" x14ac:dyDescent="0.15">
      <c r="A11" s="7" t="s">
        <v>359</v>
      </c>
      <c r="B11" s="3" t="s">
        <v>31</v>
      </c>
      <c r="C11" s="3" t="s">
        <v>5</v>
      </c>
      <c r="D11" s="3">
        <v>2790</v>
      </c>
      <c r="E11" s="3">
        <v>4000</v>
      </c>
      <c r="F11" s="3">
        <v>3600</v>
      </c>
      <c r="G11" s="3">
        <v>16</v>
      </c>
      <c r="H11" s="3">
        <v>1.6</v>
      </c>
      <c r="I11" s="3">
        <v>16.579999999999998</v>
      </c>
      <c r="J11" s="3">
        <v>41.28</v>
      </c>
      <c r="K11" s="4">
        <v>23.88</v>
      </c>
      <c r="L11" s="2">
        <v>42429</v>
      </c>
      <c r="M11" s="2">
        <v>42429</v>
      </c>
      <c r="N11" s="2">
        <v>42448</v>
      </c>
      <c r="O11" s="2">
        <v>42437</v>
      </c>
      <c r="P11" s="3">
        <v>19.78</v>
      </c>
      <c r="Q11" s="3">
        <v>48.64</v>
      </c>
      <c r="R11" s="5">
        <v>4.6800000000000001E-2</v>
      </c>
      <c r="S11" s="3">
        <v>1360.43</v>
      </c>
      <c r="T11" s="3">
        <v>1465</v>
      </c>
      <c r="U11" s="3">
        <v>8</v>
      </c>
      <c r="V11" s="3">
        <v>194.03</v>
      </c>
      <c r="W11" s="3">
        <v>16085</v>
      </c>
      <c r="X11" s="6">
        <f t="shared" si="0"/>
        <v>7.5277799999999999</v>
      </c>
      <c r="Y11" s="3">
        <f>IF(LEFT(A11,1)="6",IF(计算!B$2&gt;明细!G11,明细!G11,INT(计算!B$2)),IF(计算!B$3&gt;明细!G11,明细!G11*2,INT(计算!B$3*2)))</f>
        <v>18</v>
      </c>
      <c r="Z11" s="4">
        <f t="shared" si="1"/>
        <v>135.50004000000001</v>
      </c>
      <c r="AA11" s="2" t="str">
        <f t="shared" si="2"/>
        <v>1602</v>
      </c>
    </row>
    <row r="12" spans="1:27" x14ac:dyDescent="0.15">
      <c r="A12" s="7" t="s">
        <v>360</v>
      </c>
      <c r="B12" s="3" t="s">
        <v>30</v>
      </c>
      <c r="C12" s="3" t="s">
        <v>5</v>
      </c>
      <c r="D12" s="3">
        <v>732520</v>
      </c>
      <c r="E12" s="3">
        <v>3000</v>
      </c>
      <c r="F12" s="3">
        <v>2700</v>
      </c>
      <c r="G12" s="3">
        <v>12</v>
      </c>
      <c r="H12" s="3">
        <v>1.2</v>
      </c>
      <c r="I12" s="3">
        <v>12.15</v>
      </c>
      <c r="J12" s="3">
        <v>44.2</v>
      </c>
      <c r="K12" s="4">
        <v>17.5</v>
      </c>
      <c r="L12" s="2">
        <v>42430</v>
      </c>
      <c r="M12" s="2">
        <v>42438</v>
      </c>
      <c r="N12" s="2">
        <v>42451</v>
      </c>
      <c r="O12" s="2">
        <v>42438</v>
      </c>
      <c r="P12" s="3">
        <v>22.98</v>
      </c>
      <c r="Q12" s="3">
        <v>44.32</v>
      </c>
      <c r="R12" s="5">
        <v>4.87E-2</v>
      </c>
      <c r="S12" s="3">
        <v>876.37</v>
      </c>
      <c r="T12" s="3">
        <v>783</v>
      </c>
      <c r="U12" s="3">
        <v>9</v>
      </c>
      <c r="V12" s="3">
        <v>239.34</v>
      </c>
      <c r="W12" s="3">
        <v>29080</v>
      </c>
      <c r="X12" s="6">
        <f t="shared" si="0"/>
        <v>14.161959999999999</v>
      </c>
      <c r="Y12" s="3">
        <f>IF(LEFT(A12,1)="6",IF(计算!B$2&gt;明细!G12,明细!G12,INT(计算!B$2)),IF(计算!B$3&gt;明细!G12,明细!G12*2,INT(计算!B$3*2)))</f>
        <v>0</v>
      </c>
      <c r="Z12" s="4">
        <f t="shared" si="1"/>
        <v>0</v>
      </c>
      <c r="AA12" s="2" t="str">
        <f t="shared" si="2"/>
        <v>1603</v>
      </c>
    </row>
    <row r="13" spans="1:27" x14ac:dyDescent="0.15">
      <c r="A13" s="7" t="s">
        <v>361</v>
      </c>
      <c r="B13" s="3" t="s">
        <v>29</v>
      </c>
      <c r="C13" s="3" t="s">
        <v>5</v>
      </c>
      <c r="D13" s="3">
        <v>300503</v>
      </c>
      <c r="E13" s="3">
        <v>2500</v>
      </c>
      <c r="F13" s="3">
        <v>2250</v>
      </c>
      <c r="G13" s="3">
        <v>10</v>
      </c>
      <c r="H13" s="3">
        <v>1</v>
      </c>
      <c r="I13" s="3">
        <v>7.72</v>
      </c>
      <c r="J13" s="3">
        <v>58.63</v>
      </c>
      <c r="K13" s="4">
        <v>11.12</v>
      </c>
      <c r="L13" s="2">
        <v>42431</v>
      </c>
      <c r="M13" s="2">
        <v>42438</v>
      </c>
      <c r="N13" s="2">
        <v>42451</v>
      </c>
      <c r="O13" s="2">
        <v>42438</v>
      </c>
      <c r="P13" s="3">
        <v>22.98</v>
      </c>
      <c r="Q13" s="3">
        <v>51.1</v>
      </c>
      <c r="R13" s="5">
        <v>4.7100000000000003E-2</v>
      </c>
      <c r="S13" s="3">
        <v>1565.67</v>
      </c>
      <c r="T13" s="3">
        <v>1601</v>
      </c>
      <c r="U13" s="3">
        <v>14</v>
      </c>
      <c r="V13" s="3">
        <v>414.9</v>
      </c>
      <c r="W13" s="3">
        <v>16015</v>
      </c>
      <c r="X13" s="6">
        <f t="shared" si="0"/>
        <v>7.5430650000000004</v>
      </c>
      <c r="Y13" s="3">
        <f>IF(LEFT(A13,1)="6",IF(计算!B$2&gt;明细!G13,明细!G13,INT(计算!B$2)),IF(计算!B$3&gt;明细!G13,明细!G13*2,INT(计算!B$3*2)))</f>
        <v>18</v>
      </c>
      <c r="Z13" s="4">
        <f t="shared" si="1"/>
        <v>135.77517</v>
      </c>
      <c r="AA13" s="2" t="str">
        <f t="shared" si="2"/>
        <v>1603</v>
      </c>
    </row>
    <row r="14" spans="1:27" x14ac:dyDescent="0.15">
      <c r="A14" s="7" t="s">
        <v>362</v>
      </c>
      <c r="B14" s="3" t="s">
        <v>28</v>
      </c>
      <c r="C14" s="3" t="s">
        <v>5</v>
      </c>
      <c r="D14" s="3">
        <v>732919</v>
      </c>
      <c r="E14" s="3">
        <v>7000</v>
      </c>
      <c r="F14" s="3">
        <v>6300</v>
      </c>
      <c r="G14" s="3">
        <v>28</v>
      </c>
      <c r="H14" s="3">
        <v>2.8</v>
      </c>
      <c r="I14" s="3">
        <v>10.94</v>
      </c>
      <c r="J14" s="3">
        <v>28.95</v>
      </c>
      <c r="K14" s="4">
        <v>15.75</v>
      </c>
      <c r="L14" s="2">
        <v>42432</v>
      </c>
      <c r="M14" s="2">
        <v>42439</v>
      </c>
      <c r="N14" s="2">
        <v>42447</v>
      </c>
      <c r="O14" s="2">
        <v>42439</v>
      </c>
      <c r="P14" s="3">
        <v>18.47</v>
      </c>
      <c r="Q14" s="3">
        <v>21.7</v>
      </c>
      <c r="R14" s="5">
        <v>7.4200000000000002E-2</v>
      </c>
      <c r="S14" s="3">
        <v>1109.32</v>
      </c>
      <c r="T14" s="3">
        <v>1210</v>
      </c>
      <c r="U14" s="3">
        <v>7</v>
      </c>
      <c r="V14" s="3">
        <v>160.79</v>
      </c>
      <c r="W14" s="3">
        <v>17590</v>
      </c>
      <c r="X14" s="6">
        <f t="shared" si="0"/>
        <v>13.051780000000001</v>
      </c>
      <c r="Y14" s="3">
        <f>IF(LEFT(A14,1)="6",IF(计算!B$2&gt;明细!G14,明细!G14,INT(计算!B$2)),IF(计算!B$3&gt;明细!G14,明细!G14*2,INT(计算!B$3*2)))</f>
        <v>0</v>
      </c>
      <c r="Z14" s="4">
        <f t="shared" si="1"/>
        <v>0</v>
      </c>
      <c r="AA14" s="2" t="str">
        <f t="shared" si="2"/>
        <v>1603</v>
      </c>
    </row>
    <row r="15" spans="1:27" x14ac:dyDescent="0.15">
      <c r="A15" s="7" t="s">
        <v>363</v>
      </c>
      <c r="B15" s="3" t="s">
        <v>27</v>
      </c>
      <c r="C15" s="3" t="s">
        <v>5</v>
      </c>
      <c r="D15" s="3">
        <v>2789</v>
      </c>
      <c r="E15" s="3">
        <v>2030</v>
      </c>
      <c r="F15" s="3">
        <v>1827</v>
      </c>
      <c r="G15" s="3">
        <v>8</v>
      </c>
      <c r="H15" s="3">
        <v>0.8</v>
      </c>
      <c r="I15" s="3">
        <v>22.53</v>
      </c>
      <c r="J15" s="3">
        <v>64.180000000000007</v>
      </c>
      <c r="K15" s="4">
        <v>32.44</v>
      </c>
      <c r="L15" s="2">
        <v>42433</v>
      </c>
      <c r="M15" s="2">
        <v>42440</v>
      </c>
      <c r="N15" s="2">
        <v>42450</v>
      </c>
      <c r="O15" s="2">
        <v>42440</v>
      </c>
      <c r="P15" s="3">
        <v>21.33</v>
      </c>
      <c r="Q15" s="3">
        <v>29.47</v>
      </c>
      <c r="R15" s="5">
        <v>3.6999999999999998E-2</v>
      </c>
      <c r="S15" s="3">
        <v>1456.31</v>
      </c>
      <c r="T15" s="3">
        <v>1565</v>
      </c>
      <c r="U15" s="3">
        <v>7</v>
      </c>
      <c r="V15" s="3">
        <v>169.86</v>
      </c>
      <c r="W15" s="3">
        <v>19135</v>
      </c>
      <c r="X15" s="6">
        <f t="shared" si="0"/>
        <v>7.0799500000000002</v>
      </c>
      <c r="Y15" s="3">
        <f>IF(LEFT(A15,1)="6",IF(计算!B$2&gt;明细!G15,明细!G15,INT(计算!B$2)),IF(计算!B$3&gt;明细!G15,明细!G15*2,INT(计算!B$3*2)))</f>
        <v>16</v>
      </c>
      <c r="Z15" s="4">
        <f t="shared" si="1"/>
        <v>113.2792</v>
      </c>
      <c r="AA15" s="2" t="str">
        <f t="shared" si="2"/>
        <v>1603</v>
      </c>
    </row>
    <row r="16" spans="1:27" x14ac:dyDescent="0.15">
      <c r="A16" s="7" t="s">
        <v>364</v>
      </c>
      <c r="B16" s="3" t="s">
        <v>26</v>
      </c>
      <c r="C16" s="3" t="s">
        <v>5</v>
      </c>
      <c r="D16" s="3">
        <v>780020</v>
      </c>
      <c r="E16" s="3">
        <v>5200</v>
      </c>
      <c r="F16" s="3">
        <v>4680</v>
      </c>
      <c r="G16" s="3">
        <v>15</v>
      </c>
      <c r="H16" s="3">
        <v>1.5</v>
      </c>
      <c r="I16" s="3">
        <v>7.18</v>
      </c>
      <c r="J16" s="3">
        <v>34.71</v>
      </c>
      <c r="K16" s="4">
        <v>10.34</v>
      </c>
      <c r="L16" s="2">
        <v>42436</v>
      </c>
      <c r="M16" s="2">
        <v>42445</v>
      </c>
      <c r="N16" s="2">
        <v>42451</v>
      </c>
      <c r="O16" s="2">
        <v>42445</v>
      </c>
      <c r="P16" s="3">
        <v>22.97</v>
      </c>
      <c r="Q16" s="3">
        <v>48.83</v>
      </c>
      <c r="R16" s="5">
        <v>7.1300000000000002E-2</v>
      </c>
      <c r="S16" s="3">
        <v>1262.8900000000001</v>
      </c>
      <c r="T16" s="3">
        <v>1276</v>
      </c>
      <c r="U16" s="3">
        <v>9</v>
      </c>
      <c r="V16" s="3">
        <v>235.93</v>
      </c>
      <c r="W16" s="3">
        <v>16940</v>
      </c>
      <c r="X16" s="6">
        <f t="shared" si="0"/>
        <v>12.078220000000002</v>
      </c>
      <c r="Y16" s="3">
        <f>IF(LEFT(A16,1)="6",IF(计算!B$2&gt;明细!G16,明细!G16,INT(计算!B$2)),IF(计算!B$3&gt;明细!G16,明细!G16*2,INT(计算!B$3*2)))</f>
        <v>0</v>
      </c>
      <c r="Z16" s="4">
        <f t="shared" si="1"/>
        <v>0</v>
      </c>
      <c r="AA16" s="2" t="str">
        <f t="shared" si="2"/>
        <v>1603</v>
      </c>
    </row>
    <row r="17" spans="1:27" x14ac:dyDescent="0.15">
      <c r="A17" s="7" t="s">
        <v>365</v>
      </c>
      <c r="B17" s="3" t="s">
        <v>25</v>
      </c>
      <c r="C17" s="3" t="s">
        <v>5</v>
      </c>
      <c r="D17" s="3">
        <v>300505</v>
      </c>
      <c r="E17" s="3">
        <v>2335</v>
      </c>
      <c r="F17" s="3">
        <v>2102</v>
      </c>
      <c r="G17" s="3">
        <v>9</v>
      </c>
      <c r="H17" s="3">
        <v>0.9</v>
      </c>
      <c r="I17" s="3">
        <v>10.25</v>
      </c>
      <c r="J17" s="3">
        <v>59.58</v>
      </c>
      <c r="K17" s="4">
        <v>14.76</v>
      </c>
      <c r="L17" s="2">
        <v>42437</v>
      </c>
      <c r="M17" s="2">
        <v>42444</v>
      </c>
      <c r="N17" s="2">
        <v>42451</v>
      </c>
      <c r="O17" s="2">
        <v>42444</v>
      </c>
      <c r="P17" s="3">
        <v>22.98</v>
      </c>
      <c r="Q17" s="3">
        <v>41.85</v>
      </c>
      <c r="R17" s="5">
        <v>4.58E-2</v>
      </c>
      <c r="S17" s="3">
        <v>1550.48</v>
      </c>
      <c r="T17" s="3">
        <v>1606</v>
      </c>
      <c r="U17" s="3">
        <v>10</v>
      </c>
      <c r="V17" s="3">
        <v>261.95</v>
      </c>
      <c r="W17" s="3">
        <v>13425</v>
      </c>
      <c r="X17" s="6">
        <f t="shared" si="0"/>
        <v>6.1486499999999999</v>
      </c>
      <c r="Y17" s="3">
        <f>IF(LEFT(A17,1)="6",IF(计算!B$2&gt;明细!G17,明细!G17,INT(计算!B$2)),IF(计算!B$3&gt;明细!G17,明细!G17*2,INT(计算!B$3*2)))</f>
        <v>18</v>
      </c>
      <c r="Z17" s="4">
        <f t="shared" si="1"/>
        <v>110.67570000000001</v>
      </c>
      <c r="AA17" s="2" t="str">
        <f t="shared" si="2"/>
        <v>1603</v>
      </c>
    </row>
    <row r="18" spans="1:27" x14ac:dyDescent="0.15">
      <c r="A18" s="7" t="s">
        <v>366</v>
      </c>
      <c r="B18" s="3" t="s">
        <v>24</v>
      </c>
      <c r="C18" s="3" t="s">
        <v>5</v>
      </c>
      <c r="D18" s="3">
        <v>732861</v>
      </c>
      <c r="E18" s="3">
        <v>4910</v>
      </c>
      <c r="F18" s="3">
        <v>4419</v>
      </c>
      <c r="G18" s="3">
        <v>14</v>
      </c>
      <c r="H18" s="3">
        <v>1.4</v>
      </c>
      <c r="I18" s="3">
        <v>8.5</v>
      </c>
      <c r="J18" s="3">
        <v>27.38</v>
      </c>
      <c r="K18" s="4">
        <v>12.24</v>
      </c>
      <c r="L18" s="2">
        <v>42440</v>
      </c>
      <c r="M18" s="2">
        <v>42451</v>
      </c>
      <c r="N18" s="2">
        <v>42451</v>
      </c>
      <c r="O18" s="2">
        <v>42451</v>
      </c>
      <c r="P18" s="3">
        <v>22.97</v>
      </c>
      <c r="Q18" s="3">
        <v>28.75</v>
      </c>
      <c r="R18" s="5">
        <v>7.3999999999999996E-2</v>
      </c>
      <c r="S18" s="3">
        <v>1265.19</v>
      </c>
      <c r="T18" s="3">
        <v>1334</v>
      </c>
      <c r="U18" s="3">
        <v>8</v>
      </c>
      <c r="V18" s="3">
        <v>208.12</v>
      </c>
      <c r="W18" s="3">
        <v>17690</v>
      </c>
      <c r="X18" s="6">
        <f t="shared" si="0"/>
        <v>13.0906</v>
      </c>
      <c r="Y18" s="3">
        <f>IF(LEFT(A18,1)="6",IF(计算!B$2&gt;明细!G18,明细!G18,INT(计算!B$2)),IF(计算!B$3&gt;明细!G18,明细!G18*2,INT(计算!B$3*2)))</f>
        <v>0</v>
      </c>
      <c r="Z18" s="4">
        <f t="shared" si="1"/>
        <v>0</v>
      </c>
      <c r="AA18" s="2" t="str">
        <f t="shared" si="2"/>
        <v>1603</v>
      </c>
    </row>
    <row r="19" spans="1:27" x14ac:dyDescent="0.15">
      <c r="A19" s="7" t="s">
        <v>367</v>
      </c>
      <c r="B19" s="3" t="s">
        <v>23</v>
      </c>
      <c r="C19" s="3" t="s">
        <v>5</v>
      </c>
      <c r="D19" s="3">
        <v>300484</v>
      </c>
      <c r="E19" s="3">
        <v>1300</v>
      </c>
      <c r="F19" s="3">
        <v>1300</v>
      </c>
      <c r="G19" s="3">
        <v>13</v>
      </c>
      <c r="H19" s="3">
        <v>1.3</v>
      </c>
      <c r="I19" s="3">
        <v>18.75</v>
      </c>
      <c r="J19" s="3">
        <v>74.260000000000005</v>
      </c>
      <c r="K19" s="4">
        <v>27</v>
      </c>
      <c r="L19" s="2">
        <v>42444</v>
      </c>
      <c r="M19" s="2">
        <v>42451</v>
      </c>
      <c r="N19" s="2">
        <v>42448</v>
      </c>
      <c r="O19" s="2">
        <v>42451</v>
      </c>
      <c r="P19" s="3">
        <v>19.829999999999998</v>
      </c>
      <c r="Q19" s="3">
        <v>28.63</v>
      </c>
      <c r="R19" s="5">
        <v>2.3699999999999999E-2</v>
      </c>
      <c r="U19" s="3">
        <v>19</v>
      </c>
      <c r="V19" s="3">
        <v>766.13</v>
      </c>
      <c r="W19" s="3">
        <v>71825</v>
      </c>
      <c r="X19" s="6">
        <f t="shared" si="0"/>
        <v>17.022524999999998</v>
      </c>
      <c r="Y19" s="3">
        <f>IF(LEFT(A19,1)="6",IF(计算!B$2&gt;明细!G19,明细!G19,INT(计算!B$2)),IF(计算!B$3&gt;明细!G19,明细!G19*2,INT(计算!B$3*2)))</f>
        <v>18</v>
      </c>
      <c r="Z19" s="4">
        <f t="shared" si="1"/>
        <v>306.40544999999997</v>
      </c>
      <c r="AA19" s="2" t="str">
        <f t="shared" si="2"/>
        <v>1603</v>
      </c>
    </row>
    <row r="20" spans="1:27" x14ac:dyDescent="0.15">
      <c r="A20" s="7" t="s">
        <v>368</v>
      </c>
      <c r="B20" s="3" t="s">
        <v>22</v>
      </c>
      <c r="C20" s="3" t="s">
        <v>5</v>
      </c>
      <c r="D20" s="3">
        <v>300506</v>
      </c>
      <c r="E20" s="3">
        <v>3000</v>
      </c>
      <c r="F20" s="3">
        <v>2700</v>
      </c>
      <c r="G20" s="3">
        <v>12</v>
      </c>
      <c r="H20" s="3">
        <v>1.2</v>
      </c>
      <c r="I20" s="3">
        <v>8.58</v>
      </c>
      <c r="J20" s="3">
        <v>36.9</v>
      </c>
      <c r="K20" s="4">
        <v>12.36</v>
      </c>
      <c r="L20" s="2">
        <v>42446</v>
      </c>
      <c r="M20" s="2">
        <v>42453</v>
      </c>
      <c r="N20" s="2">
        <v>42451</v>
      </c>
      <c r="O20" s="2">
        <v>42453</v>
      </c>
      <c r="P20" s="3">
        <v>22.96</v>
      </c>
      <c r="Q20" s="3">
        <v>30.33</v>
      </c>
      <c r="R20" s="5">
        <v>4.8399999999999999E-2</v>
      </c>
      <c r="S20" s="3">
        <v>1675.18</v>
      </c>
      <c r="T20" s="3">
        <v>1727</v>
      </c>
      <c r="U20" s="3">
        <v>11</v>
      </c>
      <c r="V20" s="3">
        <v>301.05</v>
      </c>
      <c r="W20" s="3">
        <v>12915</v>
      </c>
      <c r="X20" s="6">
        <f t="shared" si="0"/>
        <v>6.2508600000000003</v>
      </c>
      <c r="Y20" s="3">
        <f>IF(LEFT(A20,1)="6",IF(计算!B$2&gt;明细!G20,明细!G20,INT(计算!B$2)),IF(计算!B$3&gt;明细!G20,明细!G20*2,INT(计算!B$3*2)))</f>
        <v>18</v>
      </c>
      <c r="Z20" s="4">
        <f t="shared" si="1"/>
        <v>112.51548000000001</v>
      </c>
      <c r="AA20" s="2" t="str">
        <f t="shared" si="2"/>
        <v>1603</v>
      </c>
    </row>
    <row r="21" spans="1:27" x14ac:dyDescent="0.15">
      <c r="A21" s="7" t="s">
        <v>369</v>
      </c>
      <c r="B21" s="3" t="s">
        <v>21</v>
      </c>
      <c r="C21" s="3" t="s">
        <v>5</v>
      </c>
      <c r="D21" s="3">
        <v>2792</v>
      </c>
      <c r="E21" s="3">
        <v>3750</v>
      </c>
      <c r="F21" s="3">
        <v>2700</v>
      </c>
      <c r="G21" s="3">
        <v>15</v>
      </c>
      <c r="H21" s="3">
        <v>1.5</v>
      </c>
      <c r="I21" s="3">
        <v>22.94</v>
      </c>
      <c r="J21" s="3">
        <v>39.770000000000003</v>
      </c>
      <c r="K21" s="4">
        <v>33.03</v>
      </c>
      <c r="L21" s="2">
        <v>42450</v>
      </c>
      <c r="M21" s="2">
        <v>42457</v>
      </c>
      <c r="N21" s="2">
        <v>42438</v>
      </c>
      <c r="O21" s="2">
        <v>42457</v>
      </c>
      <c r="P21" s="3">
        <v>9.74</v>
      </c>
      <c r="Q21" s="3">
        <v>51.08</v>
      </c>
      <c r="R21" s="5">
        <v>3.6400000000000002E-2</v>
      </c>
      <c r="S21" s="3">
        <v>1496.02</v>
      </c>
      <c r="T21" s="3">
        <v>1697</v>
      </c>
      <c r="U21" s="3">
        <v>9</v>
      </c>
      <c r="V21" s="3">
        <v>235.53</v>
      </c>
      <c r="W21" s="3">
        <v>27015</v>
      </c>
      <c r="X21" s="6">
        <f t="shared" si="0"/>
        <v>9.8334600000000005</v>
      </c>
      <c r="Y21" s="3">
        <f>IF(LEFT(A21,1)="6",IF(计算!B$2&gt;明细!G21,明细!G21,INT(计算!B$2)),IF(计算!B$3&gt;明细!G21,明细!G21*2,INT(计算!B$3*2)))</f>
        <v>18</v>
      </c>
      <c r="Z21" s="4">
        <f t="shared" si="1"/>
        <v>177.00228000000001</v>
      </c>
      <c r="AA21" s="2" t="str">
        <f t="shared" si="2"/>
        <v>1603</v>
      </c>
    </row>
    <row r="22" spans="1:27" x14ac:dyDescent="0.15">
      <c r="A22" s="7" t="s">
        <v>370</v>
      </c>
      <c r="B22" s="3" t="s">
        <v>20</v>
      </c>
      <c r="C22" s="3" t="s">
        <v>5</v>
      </c>
      <c r="D22" s="3">
        <v>2791</v>
      </c>
      <c r="E22" s="3">
        <v>5359</v>
      </c>
      <c r="F22" s="3">
        <v>3992</v>
      </c>
      <c r="G22" s="3">
        <v>21</v>
      </c>
      <c r="H22" s="3">
        <v>2.1</v>
      </c>
      <c r="I22" s="3">
        <v>21.57</v>
      </c>
      <c r="J22" s="3">
        <v>44.58</v>
      </c>
      <c r="K22" s="4">
        <v>31.06</v>
      </c>
      <c r="L22" s="2">
        <v>42451</v>
      </c>
      <c r="M22" s="2">
        <v>42458</v>
      </c>
      <c r="N22" s="2">
        <v>42450</v>
      </c>
      <c r="O22" s="2">
        <v>42458</v>
      </c>
      <c r="P22" s="3">
        <v>21.68</v>
      </c>
      <c r="Q22" s="3">
        <v>44.67</v>
      </c>
      <c r="R22" s="5">
        <v>4.4699999999999997E-2</v>
      </c>
      <c r="S22" s="3">
        <v>1389.75</v>
      </c>
      <c r="T22" s="3">
        <v>1684</v>
      </c>
      <c r="U22" s="3">
        <v>6</v>
      </c>
      <c r="V22" s="3">
        <v>148.96</v>
      </c>
      <c r="W22" s="3">
        <v>16065</v>
      </c>
      <c r="X22" s="6">
        <f t="shared" si="0"/>
        <v>7.1810549999999989</v>
      </c>
      <c r="Y22" s="3">
        <f>IF(LEFT(A22,1)="6",IF(计算!B$2&gt;明细!G22,明细!G22,INT(计算!B$2)),IF(计算!B$3&gt;明细!G22,明细!G22*2,INT(计算!B$3*2)))</f>
        <v>18</v>
      </c>
      <c r="Z22" s="4">
        <f t="shared" si="1"/>
        <v>129.25898999999998</v>
      </c>
      <c r="AA22" s="2" t="str">
        <f t="shared" si="2"/>
        <v>1603</v>
      </c>
    </row>
    <row r="23" spans="1:27" x14ac:dyDescent="0.15">
      <c r="A23" s="7" t="s">
        <v>371</v>
      </c>
      <c r="B23" s="3" t="s">
        <v>19</v>
      </c>
      <c r="C23" s="3" t="s">
        <v>5</v>
      </c>
      <c r="D23" s="3">
        <v>732028</v>
      </c>
      <c r="E23" s="3">
        <v>5520</v>
      </c>
      <c r="F23" s="3">
        <v>4968</v>
      </c>
      <c r="G23" s="3">
        <v>22</v>
      </c>
      <c r="H23" s="3">
        <v>2.2000000000000002</v>
      </c>
      <c r="I23" s="3">
        <v>4.26</v>
      </c>
      <c r="J23" s="3">
        <v>23.28</v>
      </c>
      <c r="K23" s="4">
        <v>6.13</v>
      </c>
      <c r="L23" s="2">
        <v>42452</v>
      </c>
      <c r="M23" s="2">
        <v>42460</v>
      </c>
      <c r="N23" s="2">
        <v>42451</v>
      </c>
      <c r="O23" s="2">
        <v>42460</v>
      </c>
      <c r="P23" s="3">
        <v>22.94</v>
      </c>
      <c r="Q23" s="3">
        <v>44.54</v>
      </c>
      <c r="R23" s="5">
        <v>6.1199999999999997E-2</v>
      </c>
      <c r="S23" s="3">
        <v>1679.77</v>
      </c>
      <c r="T23" s="3">
        <v>1711</v>
      </c>
      <c r="U23" s="3">
        <v>16</v>
      </c>
      <c r="V23" s="3">
        <v>557.98</v>
      </c>
      <c r="W23" s="3">
        <v>23770</v>
      </c>
      <c r="X23" s="6">
        <f t="shared" si="0"/>
        <v>14.547239999999999</v>
      </c>
      <c r="Y23" s="3">
        <f>IF(LEFT(A23,1)="6",IF(计算!B$2&gt;明细!G23,明细!G23,INT(计算!B$2)),IF(计算!B$3&gt;明细!G23,明细!G23*2,INT(计算!B$3*2)))</f>
        <v>0</v>
      </c>
      <c r="Z23" s="4">
        <f t="shared" si="1"/>
        <v>0</v>
      </c>
      <c r="AA23" s="2" t="str">
        <f t="shared" si="2"/>
        <v>1603</v>
      </c>
    </row>
    <row r="24" spans="1:27" x14ac:dyDescent="0.15">
      <c r="A24" s="7" t="s">
        <v>372</v>
      </c>
      <c r="B24" s="3" t="s">
        <v>18</v>
      </c>
      <c r="C24" s="3" t="s">
        <v>5</v>
      </c>
      <c r="D24" s="3">
        <v>300474</v>
      </c>
      <c r="E24" s="3">
        <v>3350</v>
      </c>
      <c r="F24" s="3">
        <v>3015</v>
      </c>
      <c r="G24" s="3">
        <v>13</v>
      </c>
      <c r="H24" s="3">
        <v>1.3</v>
      </c>
      <c r="I24" s="3">
        <v>13.64</v>
      </c>
      <c r="J24" s="3">
        <v>49.12</v>
      </c>
      <c r="K24" s="4">
        <v>19.64</v>
      </c>
      <c r="L24" s="2">
        <v>42453</v>
      </c>
      <c r="M24" s="2">
        <v>42460</v>
      </c>
      <c r="N24" s="2">
        <v>42450</v>
      </c>
      <c r="O24" s="2">
        <v>42460</v>
      </c>
      <c r="P24" s="3">
        <v>21.25</v>
      </c>
      <c r="Q24" s="3">
        <v>50.64</v>
      </c>
      <c r="R24" s="5">
        <v>4.8399999999999999E-2</v>
      </c>
      <c r="S24" s="3">
        <v>1473.09</v>
      </c>
      <c r="T24" s="3">
        <v>1571</v>
      </c>
      <c r="U24" s="3">
        <v>20</v>
      </c>
      <c r="V24" s="3">
        <v>846.85</v>
      </c>
      <c r="W24" s="3">
        <v>57755</v>
      </c>
      <c r="X24" s="6">
        <f t="shared" si="0"/>
        <v>27.953420000000001</v>
      </c>
      <c r="Y24" s="3">
        <f>IF(LEFT(A24,1)="6",IF(计算!B$2&gt;明细!G24,明细!G24,INT(计算!B$2)),IF(计算!B$3&gt;明细!G24,明细!G24*2,INT(计算!B$3*2)))</f>
        <v>18</v>
      </c>
      <c r="Z24" s="4">
        <f t="shared" si="1"/>
        <v>503.16156000000001</v>
      </c>
      <c r="AA24" s="2" t="str">
        <f t="shared" si="2"/>
        <v>1603</v>
      </c>
    </row>
    <row r="25" spans="1:27" x14ac:dyDescent="0.15">
      <c r="A25" s="7" t="s">
        <v>373</v>
      </c>
      <c r="B25" s="3" t="s">
        <v>17</v>
      </c>
      <c r="C25" s="3" t="s">
        <v>5</v>
      </c>
      <c r="D25" s="3">
        <v>732798</v>
      </c>
      <c r="E25" s="3">
        <v>2500</v>
      </c>
      <c r="F25" s="3">
        <v>2250</v>
      </c>
      <c r="G25" s="3">
        <v>10</v>
      </c>
      <c r="H25" s="3">
        <v>1</v>
      </c>
      <c r="I25" s="3">
        <v>14.33</v>
      </c>
      <c r="J25" s="3">
        <v>56.77</v>
      </c>
      <c r="K25" s="4">
        <v>20.64</v>
      </c>
      <c r="L25" s="2">
        <v>42454</v>
      </c>
      <c r="M25" s="2">
        <v>42435</v>
      </c>
      <c r="N25" s="2">
        <v>42477</v>
      </c>
      <c r="O25" s="2">
        <v>42466</v>
      </c>
      <c r="P25" s="3">
        <v>17.47</v>
      </c>
      <c r="Q25" s="3">
        <v>83.33</v>
      </c>
      <c r="R25" s="5">
        <v>4.3200000000000002E-2</v>
      </c>
      <c r="S25" s="3">
        <v>1627.2</v>
      </c>
      <c r="T25" s="3">
        <v>1694</v>
      </c>
      <c r="U25" s="3">
        <v>12</v>
      </c>
      <c r="V25" s="3">
        <v>346.69</v>
      </c>
      <c r="W25" s="3">
        <v>49681</v>
      </c>
      <c r="X25" s="6">
        <f t="shared" si="0"/>
        <v>21.462192000000002</v>
      </c>
      <c r="Y25" s="3">
        <f>IF(LEFT(A25,1)="6",IF(计算!B$2&gt;明细!G25,明细!G25,INT(计算!B$2)),IF(计算!B$3&gt;明细!G25,明细!G25*2,INT(计算!B$3*2)))</f>
        <v>0</v>
      </c>
      <c r="Z25" s="4">
        <f t="shared" si="1"/>
        <v>0</v>
      </c>
      <c r="AA25" s="2" t="str">
        <f t="shared" si="2"/>
        <v>1603</v>
      </c>
    </row>
    <row r="26" spans="1:27" x14ac:dyDescent="0.15">
      <c r="A26" s="7" t="s">
        <v>374</v>
      </c>
      <c r="B26" s="3" t="s">
        <v>16</v>
      </c>
      <c r="C26" s="3" t="s">
        <v>5</v>
      </c>
      <c r="D26" s="3">
        <v>732701</v>
      </c>
      <c r="E26" s="3">
        <v>1960</v>
      </c>
      <c r="F26" s="3">
        <v>1960</v>
      </c>
      <c r="G26" s="3">
        <v>19</v>
      </c>
      <c r="H26" s="3">
        <v>1.9</v>
      </c>
      <c r="I26" s="3">
        <v>13.5</v>
      </c>
      <c r="J26" s="3">
        <v>54.34</v>
      </c>
      <c r="K26" s="4">
        <v>19.440000000000001</v>
      </c>
      <c r="L26" s="2">
        <v>42461</v>
      </c>
      <c r="M26" s="2">
        <v>42472</v>
      </c>
      <c r="N26" s="2">
        <v>42481</v>
      </c>
      <c r="O26" s="2">
        <v>42472</v>
      </c>
      <c r="P26" s="3">
        <v>21.6</v>
      </c>
      <c r="Q26" s="3">
        <v>28.69</v>
      </c>
      <c r="R26" s="5">
        <v>2.7099999999999999E-2</v>
      </c>
      <c r="U26" s="3">
        <v>13</v>
      </c>
      <c r="V26" s="3">
        <v>395.56</v>
      </c>
      <c r="W26" s="3">
        <v>53401</v>
      </c>
      <c r="X26" s="6">
        <f t="shared" si="0"/>
        <v>14.471670999999999</v>
      </c>
      <c r="Y26" s="3">
        <f>IF(LEFT(A26,1)="6",IF(计算!B$2&gt;明细!G26,明细!G26,INT(计算!B$2)),IF(计算!B$3&gt;明细!G26,明细!G26*2,INT(计算!B$3*2)))</f>
        <v>0</v>
      </c>
      <c r="Z26" s="4">
        <f t="shared" si="1"/>
        <v>0</v>
      </c>
      <c r="AA26" s="2" t="str">
        <f t="shared" si="2"/>
        <v>1604</v>
      </c>
    </row>
    <row r="27" spans="1:27" x14ac:dyDescent="0.15">
      <c r="A27" s="7" t="s">
        <v>375</v>
      </c>
      <c r="B27" s="3" t="s">
        <v>15</v>
      </c>
      <c r="C27" s="3" t="s">
        <v>5</v>
      </c>
      <c r="D27" s="3">
        <v>732868</v>
      </c>
      <c r="E27" s="3">
        <v>4360</v>
      </c>
      <c r="F27" s="3">
        <v>3924</v>
      </c>
      <c r="G27" s="3">
        <v>13</v>
      </c>
      <c r="H27" s="3">
        <v>1.3</v>
      </c>
      <c r="I27" s="3">
        <v>18.03</v>
      </c>
      <c r="J27" s="3">
        <v>47.54</v>
      </c>
      <c r="K27" s="4">
        <v>25.96</v>
      </c>
      <c r="L27" s="2">
        <v>42467</v>
      </c>
      <c r="M27" s="2">
        <v>42478</v>
      </c>
      <c r="N27" s="2">
        <v>42476</v>
      </c>
      <c r="O27" s="2">
        <v>42478</v>
      </c>
      <c r="P27" s="3">
        <v>16.52</v>
      </c>
      <c r="Q27" s="3">
        <v>29.12</v>
      </c>
      <c r="R27" s="5">
        <v>6.3299999999999995E-2</v>
      </c>
      <c r="S27" s="3">
        <v>1388.02</v>
      </c>
      <c r="T27" s="3">
        <v>1551</v>
      </c>
      <c r="U27" s="3">
        <v>9</v>
      </c>
      <c r="V27" s="3">
        <v>236.33</v>
      </c>
      <c r="W27" s="3">
        <v>42610</v>
      </c>
      <c r="X27" s="6">
        <f t="shared" si="0"/>
        <v>26.972129999999996</v>
      </c>
      <c r="Y27" s="3">
        <f>IF(LEFT(A27,1)="6",IF(计算!B$2&gt;明细!G27,明细!G27,INT(计算!B$2)),IF(计算!B$3&gt;明细!G27,明细!G27*2,INT(计算!B$3*2)))</f>
        <v>0</v>
      </c>
      <c r="Z27" s="4">
        <f t="shared" si="1"/>
        <v>0</v>
      </c>
      <c r="AA27" s="2" t="str">
        <f t="shared" si="2"/>
        <v>1604</v>
      </c>
    </row>
    <row r="28" spans="1:27" x14ac:dyDescent="0.15">
      <c r="A28" s="7" t="s">
        <v>376</v>
      </c>
      <c r="B28" s="3" t="s">
        <v>14</v>
      </c>
      <c r="C28" s="3" t="s">
        <v>5</v>
      </c>
      <c r="D28" s="3">
        <v>2793</v>
      </c>
      <c r="E28" s="3">
        <v>2500</v>
      </c>
      <c r="F28" s="3">
        <v>2250</v>
      </c>
      <c r="G28" s="3">
        <v>10</v>
      </c>
      <c r="H28" s="3">
        <v>1</v>
      </c>
      <c r="I28" s="3">
        <v>11.97</v>
      </c>
      <c r="J28" s="3">
        <v>64.97</v>
      </c>
      <c r="K28" s="4">
        <v>17.239999999999998</v>
      </c>
      <c r="L28" s="2">
        <v>42468</v>
      </c>
      <c r="M28" s="2">
        <v>42475</v>
      </c>
      <c r="N28" s="2">
        <v>42474</v>
      </c>
      <c r="O28" s="2">
        <v>42475</v>
      </c>
      <c r="P28" s="3">
        <v>14.64</v>
      </c>
      <c r="Q28" s="3">
        <v>51.16</v>
      </c>
      <c r="R28" s="5">
        <v>3.6900000000000002E-2</v>
      </c>
      <c r="S28" s="3">
        <v>1824.67</v>
      </c>
      <c r="T28" s="3">
        <v>1882</v>
      </c>
      <c r="U28" s="3">
        <v>13</v>
      </c>
      <c r="V28" s="3">
        <v>384.46</v>
      </c>
      <c r="W28" s="3">
        <v>23010</v>
      </c>
      <c r="X28" s="6">
        <f t="shared" si="0"/>
        <v>8.4906900000000007</v>
      </c>
      <c r="Y28" s="3">
        <f>IF(LEFT(A28,1)="6",IF(计算!B$2&gt;明细!G28,明细!G28,INT(计算!B$2)),IF(计算!B$3&gt;明细!G28,明细!G28*2,INT(计算!B$3*2)))</f>
        <v>18</v>
      </c>
      <c r="Z28" s="4">
        <f t="shared" si="1"/>
        <v>152.83242000000001</v>
      </c>
      <c r="AA28" s="2" t="str">
        <f t="shared" si="2"/>
        <v>1604</v>
      </c>
    </row>
    <row r="29" spans="1:27" x14ac:dyDescent="0.15">
      <c r="A29" s="7" t="s">
        <v>377</v>
      </c>
      <c r="B29" s="3" t="s">
        <v>13</v>
      </c>
      <c r="C29" s="3" t="s">
        <v>5</v>
      </c>
      <c r="D29" s="3">
        <v>300508</v>
      </c>
      <c r="E29" s="3">
        <v>1421</v>
      </c>
      <c r="F29" s="3">
        <v>1064</v>
      </c>
      <c r="G29" s="3">
        <v>5.5</v>
      </c>
      <c r="H29" s="3">
        <v>0.55000000000000004</v>
      </c>
      <c r="I29" s="3">
        <v>20.079999999999998</v>
      </c>
      <c r="J29" s="3">
        <v>102.71</v>
      </c>
      <c r="K29" s="4">
        <v>28.92</v>
      </c>
      <c r="L29" s="2">
        <v>42472</v>
      </c>
      <c r="M29" s="2">
        <v>42479</v>
      </c>
      <c r="N29" s="2">
        <v>42482</v>
      </c>
      <c r="O29" s="2">
        <v>42479</v>
      </c>
      <c r="P29" s="3">
        <v>22.98</v>
      </c>
      <c r="Q29" s="3">
        <v>93.36</v>
      </c>
      <c r="R29" s="5">
        <v>3.1899999999999998E-2</v>
      </c>
      <c r="S29" s="3">
        <v>1805.83</v>
      </c>
      <c r="T29" s="3">
        <v>1889</v>
      </c>
      <c r="U29" s="3">
        <v>15</v>
      </c>
      <c r="V29" s="3">
        <v>431.82</v>
      </c>
      <c r="W29" s="3">
        <v>43355</v>
      </c>
      <c r="X29" s="6">
        <f t="shared" si="0"/>
        <v>13.830245</v>
      </c>
      <c r="Y29" s="3">
        <f>IF(LEFT(A29,1)="6",IF(计算!B$2&gt;明细!G29,明细!G29,INT(计算!B$2)),IF(计算!B$3&gt;明细!G29,明细!G29*2,INT(计算!B$3*2)))</f>
        <v>11</v>
      </c>
      <c r="Z29" s="4">
        <f t="shared" si="1"/>
        <v>152.13269499999998</v>
      </c>
      <c r="AA29" s="2" t="str">
        <f t="shared" si="2"/>
        <v>1604</v>
      </c>
    </row>
    <row r="30" spans="1:27" x14ac:dyDescent="0.15">
      <c r="A30" s="7" t="s">
        <v>378</v>
      </c>
      <c r="B30" s="3" t="s">
        <v>12</v>
      </c>
      <c r="C30" s="3" t="s">
        <v>5</v>
      </c>
      <c r="D30" s="3">
        <v>732726</v>
      </c>
      <c r="E30" s="3">
        <v>2368</v>
      </c>
      <c r="F30" s="3">
        <v>2131</v>
      </c>
      <c r="G30" s="3">
        <v>9</v>
      </c>
      <c r="H30" s="3">
        <v>0.9</v>
      </c>
      <c r="I30" s="3">
        <v>11.73</v>
      </c>
      <c r="J30" s="3">
        <v>53.5</v>
      </c>
      <c r="K30" s="4">
        <v>16.89</v>
      </c>
      <c r="L30" s="2">
        <v>42473</v>
      </c>
      <c r="M30" s="2">
        <v>42481</v>
      </c>
      <c r="N30" s="2">
        <v>42479</v>
      </c>
      <c r="O30" s="2">
        <v>42481</v>
      </c>
      <c r="P30" s="3">
        <v>19.23</v>
      </c>
      <c r="Q30" s="3">
        <v>52.32</v>
      </c>
      <c r="R30" s="5">
        <v>4.2200000000000001E-2</v>
      </c>
      <c r="S30" s="3">
        <v>1754.87</v>
      </c>
      <c r="T30" s="3">
        <v>1800</v>
      </c>
      <c r="U30" s="3">
        <v>11</v>
      </c>
      <c r="V30" s="3">
        <v>306.64999999999998</v>
      </c>
      <c r="W30" s="3">
        <v>35970</v>
      </c>
      <c r="X30" s="6">
        <f t="shared" si="0"/>
        <v>15.17934</v>
      </c>
      <c r="Y30" s="3">
        <f>IF(LEFT(A30,1)="6",IF(计算!B$2&gt;明细!G30,明细!G30,INT(计算!B$2)),IF(计算!B$3&gt;明细!G30,明细!G30*2,INT(计算!B$3*2)))</f>
        <v>0</v>
      </c>
      <c r="Z30" s="4">
        <f t="shared" si="1"/>
        <v>0</v>
      </c>
      <c r="AA30" s="2" t="str">
        <f t="shared" si="2"/>
        <v>1604</v>
      </c>
    </row>
    <row r="31" spans="1:27" x14ac:dyDescent="0.15">
      <c r="A31" s="7" t="s">
        <v>379</v>
      </c>
      <c r="B31" s="3" t="s">
        <v>11</v>
      </c>
      <c r="C31" s="3" t="s">
        <v>5</v>
      </c>
      <c r="D31" s="3">
        <v>300509</v>
      </c>
      <c r="E31" s="3">
        <v>2000</v>
      </c>
      <c r="F31" s="3">
        <v>2000</v>
      </c>
      <c r="G31" s="3">
        <v>20</v>
      </c>
      <c r="H31" s="3">
        <v>2</v>
      </c>
      <c r="I31" s="3">
        <v>13.22</v>
      </c>
      <c r="J31" s="3">
        <v>54.95</v>
      </c>
      <c r="K31" s="4">
        <v>19.04</v>
      </c>
      <c r="L31" s="2">
        <v>42478</v>
      </c>
      <c r="M31" s="2">
        <v>42485</v>
      </c>
      <c r="N31" s="2">
        <v>42482</v>
      </c>
      <c r="O31" s="2">
        <v>42485</v>
      </c>
      <c r="P31" s="3">
        <v>22.98</v>
      </c>
      <c r="Q31" s="3">
        <v>64.17</v>
      </c>
      <c r="R31" s="5">
        <v>2.46E-2</v>
      </c>
      <c r="U31" s="3">
        <v>11</v>
      </c>
      <c r="V31" s="3">
        <v>303.25</v>
      </c>
      <c r="W31" s="3">
        <v>20045</v>
      </c>
      <c r="X31" s="6">
        <f t="shared" si="0"/>
        <v>4.9310700000000001</v>
      </c>
      <c r="Y31" s="3">
        <f>IF(LEFT(A31,1)="6",IF(计算!B$2&gt;明细!G31,明细!G31,INT(计算!B$2)),IF(计算!B$3&gt;明细!G31,明细!G31*2,INT(计算!B$3*2)))</f>
        <v>18</v>
      </c>
      <c r="Z31" s="4">
        <f t="shared" si="1"/>
        <v>88.759259999999998</v>
      </c>
      <c r="AA31" s="2" t="str">
        <f t="shared" si="2"/>
        <v>1604</v>
      </c>
    </row>
    <row r="32" spans="1:27" x14ac:dyDescent="0.15">
      <c r="A32" s="7" t="s">
        <v>380</v>
      </c>
      <c r="B32" s="3" t="s">
        <v>10</v>
      </c>
      <c r="C32" s="3" t="s">
        <v>5</v>
      </c>
      <c r="D32" s="3">
        <v>732029</v>
      </c>
      <c r="E32" s="3">
        <v>2334</v>
      </c>
      <c r="F32" s="3">
        <v>2101</v>
      </c>
      <c r="G32" s="3">
        <v>8</v>
      </c>
      <c r="H32" s="3">
        <v>0.8</v>
      </c>
      <c r="I32" s="3">
        <v>8.93</v>
      </c>
      <c r="J32" s="3">
        <v>48.1</v>
      </c>
      <c r="K32" s="4">
        <v>12.86</v>
      </c>
      <c r="L32" s="2">
        <v>42479</v>
      </c>
      <c r="M32" s="2">
        <v>42487</v>
      </c>
      <c r="N32" s="2">
        <v>42482</v>
      </c>
      <c r="O32" s="2">
        <v>42487</v>
      </c>
      <c r="P32" s="3">
        <v>22.98</v>
      </c>
      <c r="Q32" s="3">
        <v>64.3</v>
      </c>
      <c r="R32" s="5">
        <v>4.48E-2</v>
      </c>
      <c r="S32" s="3">
        <v>1869.91</v>
      </c>
      <c r="T32" s="3">
        <v>1909</v>
      </c>
      <c r="U32" s="3">
        <v>11</v>
      </c>
      <c r="V32" s="3">
        <v>303.7</v>
      </c>
      <c r="W32" s="3">
        <v>27120</v>
      </c>
      <c r="X32" s="6">
        <f t="shared" si="0"/>
        <v>12.149759999999999</v>
      </c>
      <c r="Y32" s="3">
        <f>IF(LEFT(A32,1)="6",IF(计算!B$2&gt;明细!G32,明细!G32,INT(计算!B$2)),IF(计算!B$3&gt;明细!G32,明细!G32*2,INT(计算!B$3*2)))</f>
        <v>0</v>
      </c>
      <c r="Z32" s="4">
        <f t="shared" si="1"/>
        <v>0</v>
      </c>
      <c r="AA32" s="2" t="str">
        <f t="shared" si="2"/>
        <v>1604</v>
      </c>
    </row>
    <row r="33" spans="1:27" x14ac:dyDescent="0.15">
      <c r="A33" s="7" t="s">
        <v>381</v>
      </c>
      <c r="B33" s="3" t="s">
        <v>9</v>
      </c>
      <c r="C33" s="3" t="s">
        <v>5</v>
      </c>
      <c r="D33" s="3">
        <v>732822</v>
      </c>
      <c r="E33" s="3">
        <v>1835</v>
      </c>
      <c r="F33" s="3">
        <v>1835</v>
      </c>
      <c r="G33" s="3">
        <v>18</v>
      </c>
      <c r="H33" s="3">
        <v>1.8</v>
      </c>
      <c r="I33" s="3">
        <v>11.76</v>
      </c>
      <c r="J33" s="3">
        <v>70.319999999999993</v>
      </c>
      <c r="K33" s="4">
        <v>16.93</v>
      </c>
      <c r="L33" s="2">
        <v>42480</v>
      </c>
      <c r="M33" s="2">
        <v>42488</v>
      </c>
      <c r="N33" s="2">
        <v>42482</v>
      </c>
      <c r="O33" s="2">
        <v>42488</v>
      </c>
      <c r="P33" s="3">
        <v>22.97</v>
      </c>
      <c r="Q33" s="3">
        <v>45.06</v>
      </c>
      <c r="R33" s="5">
        <v>2.3900000000000001E-2</v>
      </c>
      <c r="U33" s="3">
        <v>10</v>
      </c>
      <c r="V33" s="3">
        <v>272.36</v>
      </c>
      <c r="W33" s="3">
        <v>32030</v>
      </c>
      <c r="X33" s="6">
        <f t="shared" si="0"/>
        <v>7.6551700000000009</v>
      </c>
      <c r="Y33" s="3">
        <f>IF(LEFT(A33,1)="6",IF(计算!B$2&gt;明细!G33,明细!G33,INT(计算!B$2)),IF(计算!B$3&gt;明细!G33,明细!G33*2,INT(计算!B$3*2)))</f>
        <v>0</v>
      </c>
      <c r="Z33" s="4">
        <f t="shared" si="1"/>
        <v>0</v>
      </c>
      <c r="AA33" s="2" t="str">
        <f t="shared" si="2"/>
        <v>1604</v>
      </c>
    </row>
    <row r="34" spans="1:27" x14ac:dyDescent="0.15">
      <c r="A34" s="7" t="s">
        <v>382</v>
      </c>
      <c r="B34" s="3" t="s">
        <v>8</v>
      </c>
      <c r="C34" s="3" t="s">
        <v>5</v>
      </c>
      <c r="D34" s="3">
        <v>2795</v>
      </c>
      <c r="E34" s="3">
        <v>2500</v>
      </c>
      <c r="F34" s="3">
        <v>2250</v>
      </c>
      <c r="G34" s="3">
        <v>10</v>
      </c>
      <c r="H34" s="3">
        <v>1</v>
      </c>
      <c r="I34" s="3">
        <v>14.85</v>
      </c>
      <c r="J34" s="3">
        <v>73.39</v>
      </c>
      <c r="K34" s="4">
        <v>21.38</v>
      </c>
      <c r="L34" s="2">
        <v>42481</v>
      </c>
      <c r="M34" s="2">
        <v>42488</v>
      </c>
      <c r="N34" s="2">
        <v>42482</v>
      </c>
      <c r="O34" s="2">
        <v>42488</v>
      </c>
      <c r="P34" s="3">
        <v>22.99</v>
      </c>
      <c r="Q34" s="3">
        <v>54.49</v>
      </c>
      <c r="R34" s="5">
        <v>3.49E-2</v>
      </c>
      <c r="S34" s="3">
        <v>1781.57</v>
      </c>
      <c r="T34" s="3">
        <v>1886</v>
      </c>
      <c r="U34" s="3">
        <v>9</v>
      </c>
      <c r="V34" s="3">
        <v>221.89</v>
      </c>
      <c r="W34" s="3">
        <v>16475</v>
      </c>
      <c r="X34" s="6">
        <f t="shared" si="0"/>
        <v>5.7497749999999996</v>
      </c>
      <c r="Y34" s="3">
        <f>IF(LEFT(A34,1)="6",IF(计算!B$2&gt;明细!G34,明细!G34,INT(计算!B$2)),IF(计算!B$3&gt;明细!G34,明细!G34*2,INT(计算!B$3*2)))</f>
        <v>18</v>
      </c>
      <c r="Z34" s="4">
        <f t="shared" si="1"/>
        <v>103.49594999999999</v>
      </c>
      <c r="AA34" s="2" t="str">
        <f t="shared" si="2"/>
        <v>1604</v>
      </c>
    </row>
    <row r="35" spans="1:27" x14ac:dyDescent="0.15">
      <c r="A35" s="7" t="s">
        <v>383</v>
      </c>
      <c r="B35" s="3" t="s">
        <v>7</v>
      </c>
      <c r="C35" s="3" t="s">
        <v>5</v>
      </c>
      <c r="D35" s="3">
        <v>300507</v>
      </c>
      <c r="E35" s="3">
        <v>1667</v>
      </c>
      <c r="F35" s="3">
        <v>1667</v>
      </c>
      <c r="G35" s="3">
        <v>16.5</v>
      </c>
      <c r="H35" s="3">
        <v>1.65</v>
      </c>
      <c r="I35" s="3">
        <v>24.92</v>
      </c>
      <c r="J35" s="3">
        <v>111.64</v>
      </c>
      <c r="K35" s="4">
        <v>35.880000000000003</v>
      </c>
      <c r="L35" s="2">
        <v>42482</v>
      </c>
      <c r="M35" s="2">
        <v>42489</v>
      </c>
      <c r="N35" s="2">
        <v>42482</v>
      </c>
      <c r="O35" s="2">
        <v>42489</v>
      </c>
      <c r="P35" s="3">
        <v>22.99</v>
      </c>
      <c r="Q35" s="3">
        <v>19.690000000000001</v>
      </c>
      <c r="R35" s="5">
        <v>2.2100000000000002E-2</v>
      </c>
      <c r="U35" s="3">
        <v>9</v>
      </c>
      <c r="V35" s="3">
        <v>226.36</v>
      </c>
      <c r="W35" s="3">
        <v>28204</v>
      </c>
      <c r="X35" s="6">
        <f t="shared" si="0"/>
        <v>6.2330839999999998</v>
      </c>
      <c r="Y35" s="3">
        <f>IF(LEFT(A35,1)="6",IF(计算!B$2&gt;明细!G35,明细!G35,INT(计算!B$2)),IF(计算!B$3&gt;明细!G35,明细!G35*2,INT(计算!B$3*2)))</f>
        <v>18</v>
      </c>
      <c r="Z35" s="4">
        <f t="shared" si="1"/>
        <v>112.19551199999999</v>
      </c>
      <c r="AA35" s="2" t="str">
        <f t="shared" si="2"/>
        <v>1604</v>
      </c>
    </row>
    <row r="36" spans="1:27" x14ac:dyDescent="0.15">
      <c r="A36" s="7" t="s">
        <v>384</v>
      </c>
      <c r="B36" s="3" t="s">
        <v>6</v>
      </c>
      <c r="C36" s="3" t="s">
        <v>5</v>
      </c>
      <c r="D36" s="3">
        <v>732528</v>
      </c>
      <c r="E36" s="3">
        <v>5168</v>
      </c>
      <c r="F36" s="3">
        <v>4651</v>
      </c>
      <c r="G36" s="3">
        <v>19</v>
      </c>
      <c r="H36" s="3">
        <v>1.9</v>
      </c>
      <c r="I36" s="3">
        <v>9.4499999999999993</v>
      </c>
      <c r="J36" s="3">
        <v>67.180000000000007</v>
      </c>
      <c r="K36" s="4">
        <v>13.61</v>
      </c>
      <c r="L36" s="2">
        <v>42485</v>
      </c>
      <c r="M36" s="2">
        <v>42463</v>
      </c>
      <c r="N36" s="2">
        <v>42496</v>
      </c>
      <c r="O36" s="2">
        <v>42493</v>
      </c>
      <c r="P36" s="3">
        <v>6.41</v>
      </c>
      <c r="Q36" s="3">
        <v>54.21</v>
      </c>
      <c r="R36" s="5">
        <v>5.8799999999999998E-2</v>
      </c>
      <c r="S36" s="3">
        <v>1828.79</v>
      </c>
      <c r="T36" s="3">
        <v>1944</v>
      </c>
      <c r="U36" s="3">
        <v>17</v>
      </c>
      <c r="V36" s="3">
        <v>621.79999999999995</v>
      </c>
      <c r="W36" s="3">
        <v>58760</v>
      </c>
      <c r="X36" s="6">
        <f t="shared" si="0"/>
        <v>34.550879999999999</v>
      </c>
      <c r="Y36" s="3">
        <f>IF(LEFT(A36,1)="6",IF(计算!B$2&gt;明细!G36,明细!G36,INT(计算!B$2)),IF(计算!B$3&gt;明细!G36,明细!G36*2,INT(计算!B$3*2)))</f>
        <v>0</v>
      </c>
      <c r="Z36" s="4">
        <f t="shared" si="1"/>
        <v>0</v>
      </c>
      <c r="AA36" s="2" t="str">
        <f t="shared" si="2"/>
        <v>1604</v>
      </c>
    </row>
    <row r="37" spans="1:27" x14ac:dyDescent="0.15">
      <c r="A37" s="7" t="s">
        <v>385</v>
      </c>
      <c r="B37" s="3" t="s">
        <v>90</v>
      </c>
      <c r="C37" s="3" t="s">
        <v>5</v>
      </c>
      <c r="D37" s="3">
        <v>300511</v>
      </c>
      <c r="E37" s="3">
        <v>3750</v>
      </c>
      <c r="F37" s="3">
        <v>3375</v>
      </c>
      <c r="G37" s="3">
        <v>15</v>
      </c>
      <c r="H37" s="3">
        <v>1.5</v>
      </c>
      <c r="I37" s="3">
        <v>16.82</v>
      </c>
      <c r="J37" s="3">
        <v>40.700000000000003</v>
      </c>
      <c r="K37" s="4">
        <v>24.22</v>
      </c>
      <c r="L37" s="2">
        <v>42486</v>
      </c>
      <c r="M37" s="2">
        <v>42464</v>
      </c>
      <c r="N37" s="2">
        <v>42512</v>
      </c>
      <c r="O37" s="2">
        <v>42494</v>
      </c>
      <c r="P37" s="3">
        <v>22.98</v>
      </c>
      <c r="Q37" s="3">
        <v>58.51</v>
      </c>
      <c r="R37" s="5">
        <v>4.7500000000000001E-2</v>
      </c>
      <c r="S37" s="3">
        <v>1747.92</v>
      </c>
      <c r="T37" s="3">
        <v>1918</v>
      </c>
      <c r="U37" s="3">
        <v>9</v>
      </c>
      <c r="V37" s="3">
        <v>226.46</v>
      </c>
      <c r="W37" s="3">
        <v>19045</v>
      </c>
      <c r="X37" s="6">
        <f t="shared" si="0"/>
        <v>9.0463750000000012</v>
      </c>
      <c r="Y37" s="3">
        <f>IF(LEFT(A37,1)="6",IF(计算!B$2&gt;明细!G37,明细!G37,INT(计算!B$2)),IF(计算!B$3&gt;明细!G37,明细!G37*2,INT(计算!B$3*2)))</f>
        <v>18</v>
      </c>
      <c r="Z37" s="4">
        <f t="shared" si="1"/>
        <v>162.83475000000001</v>
      </c>
      <c r="AA37" s="2" t="str">
        <f t="shared" si="2"/>
        <v>1604</v>
      </c>
    </row>
    <row r="38" spans="1:27" x14ac:dyDescent="0.15">
      <c r="A38" s="7" t="s">
        <v>386</v>
      </c>
      <c r="B38" s="3" t="s">
        <v>89</v>
      </c>
      <c r="C38" s="3" t="s">
        <v>5</v>
      </c>
      <c r="D38" s="3">
        <v>732101</v>
      </c>
      <c r="E38" s="3">
        <v>6000</v>
      </c>
      <c r="F38" s="3">
        <v>5400</v>
      </c>
      <c r="G38" s="3">
        <v>24</v>
      </c>
      <c r="H38" s="3">
        <v>2.4</v>
      </c>
      <c r="I38" s="3">
        <v>8.81</v>
      </c>
      <c r="J38" s="3">
        <v>23.33</v>
      </c>
      <c r="K38" s="4">
        <v>12.69</v>
      </c>
      <c r="L38" s="2">
        <v>42487</v>
      </c>
      <c r="M38" s="2">
        <v>42466</v>
      </c>
      <c r="N38" s="2">
        <v>42512</v>
      </c>
      <c r="O38" s="2">
        <v>42496</v>
      </c>
      <c r="P38" s="3">
        <v>22.98</v>
      </c>
      <c r="Q38" s="3">
        <v>38.26</v>
      </c>
      <c r="R38" s="5">
        <v>6.0499999999999998E-2</v>
      </c>
      <c r="S38" s="3">
        <v>1762.74</v>
      </c>
      <c r="T38" s="3">
        <v>1820</v>
      </c>
      <c r="U38" s="3">
        <v>8</v>
      </c>
      <c r="V38" s="3">
        <v>197.62</v>
      </c>
      <c r="W38" s="3">
        <v>17410</v>
      </c>
      <c r="X38" s="6">
        <f t="shared" si="0"/>
        <v>10.533050000000001</v>
      </c>
      <c r="Y38" s="3">
        <f>IF(LEFT(A38,1)="6",IF(计算!B$2&gt;明细!G38,明细!G38,INT(计算!B$2)),IF(计算!B$3&gt;明细!G38,明细!G38*2,INT(计算!B$3*2)))</f>
        <v>0</v>
      </c>
      <c r="Z38" s="4">
        <f t="shared" si="1"/>
        <v>0</v>
      </c>
      <c r="AA38" s="2" t="str">
        <f t="shared" si="2"/>
        <v>1604</v>
      </c>
    </row>
    <row r="39" spans="1:27" x14ac:dyDescent="0.15">
      <c r="A39" s="7" t="s">
        <v>387</v>
      </c>
      <c r="B39" s="3" t="s">
        <v>88</v>
      </c>
      <c r="C39" s="3" t="s">
        <v>5</v>
      </c>
      <c r="D39" s="3">
        <v>300510</v>
      </c>
      <c r="E39" s="3">
        <v>2180</v>
      </c>
      <c r="F39" s="3">
        <v>1962</v>
      </c>
      <c r="G39" s="3">
        <v>8.5</v>
      </c>
      <c r="H39" s="3">
        <v>0.85</v>
      </c>
      <c r="I39" s="3">
        <v>12.3</v>
      </c>
      <c r="J39" s="3">
        <v>34.909999999999997</v>
      </c>
      <c r="K39" s="4">
        <v>17.71</v>
      </c>
      <c r="L39" s="2">
        <v>42488</v>
      </c>
      <c r="M39" s="2">
        <v>42466</v>
      </c>
      <c r="N39" s="2">
        <v>42512</v>
      </c>
      <c r="O39" s="2">
        <v>42496</v>
      </c>
      <c r="P39" s="3">
        <v>22.99</v>
      </c>
      <c r="Q39" s="3">
        <v>31.78</v>
      </c>
      <c r="R39" s="5">
        <v>3.9100000000000003E-2</v>
      </c>
      <c r="S39" s="3">
        <v>1838.53</v>
      </c>
      <c r="T39" s="3">
        <v>1828</v>
      </c>
      <c r="U39" s="3">
        <v>10</v>
      </c>
      <c r="V39" s="3">
        <v>239.92</v>
      </c>
      <c r="W39" s="3">
        <v>14755</v>
      </c>
      <c r="X39" s="6">
        <f t="shared" si="0"/>
        <v>5.7692050000000004</v>
      </c>
      <c r="Y39" s="3">
        <f>IF(LEFT(A39,1)="6",IF(计算!B$2&gt;明细!G39,明细!G39,INT(计算!B$2)),IF(计算!B$3&gt;明细!G39,明细!G39*2,INT(计算!B$3*2)))</f>
        <v>17</v>
      </c>
      <c r="Z39" s="4">
        <f t="shared" si="1"/>
        <v>98.076485000000005</v>
      </c>
      <c r="AA39" s="2" t="str">
        <f t="shared" si="2"/>
        <v>1604</v>
      </c>
    </row>
    <row r="40" spans="1:27" x14ac:dyDescent="0.15">
      <c r="A40" s="7" t="s">
        <v>388</v>
      </c>
      <c r="B40" s="3" t="s">
        <v>87</v>
      </c>
      <c r="C40" s="3" t="s">
        <v>5</v>
      </c>
      <c r="D40" s="3">
        <v>2796</v>
      </c>
      <c r="E40" s="3">
        <v>2000</v>
      </c>
      <c r="F40" s="3">
        <v>2000</v>
      </c>
      <c r="G40" s="3">
        <v>20</v>
      </c>
      <c r="H40" s="3">
        <v>2</v>
      </c>
      <c r="I40" s="3">
        <v>12.95</v>
      </c>
      <c r="J40" s="3">
        <v>55.28</v>
      </c>
      <c r="K40" s="4">
        <v>18.649999999999999</v>
      </c>
      <c r="L40" s="2">
        <v>42489</v>
      </c>
      <c r="M40" s="2">
        <v>42470</v>
      </c>
      <c r="N40" s="2">
        <v>42512</v>
      </c>
      <c r="O40" s="2">
        <v>42500</v>
      </c>
      <c r="P40" s="3">
        <v>22.33</v>
      </c>
      <c r="Q40" s="3">
        <v>49.76</v>
      </c>
      <c r="R40" s="5">
        <v>2.06E-2</v>
      </c>
      <c r="U40" s="3">
        <v>11</v>
      </c>
      <c r="V40" s="3">
        <v>299.54000000000002</v>
      </c>
      <c r="W40" s="3">
        <v>19395</v>
      </c>
      <c r="X40" s="6">
        <f t="shared" si="0"/>
        <v>3.9953699999999999</v>
      </c>
      <c r="Y40" s="3">
        <f>IF(LEFT(A40,1)="6",IF(计算!B$2&gt;明细!G40,明细!G40,INT(计算!B$2)),IF(计算!B$3&gt;明细!G40,明细!G40*2,INT(计算!B$3*2)))</f>
        <v>18</v>
      </c>
      <c r="Z40" s="4">
        <f t="shared" si="1"/>
        <v>71.916659999999993</v>
      </c>
      <c r="AA40" s="2" t="str">
        <f t="shared" si="2"/>
        <v>1604</v>
      </c>
    </row>
    <row r="41" spans="1:27" x14ac:dyDescent="0.15">
      <c r="A41" s="7" t="s">
        <v>389</v>
      </c>
      <c r="B41" s="3" t="s">
        <v>86</v>
      </c>
      <c r="C41" s="3" t="s">
        <v>5</v>
      </c>
      <c r="D41" s="3">
        <v>2797</v>
      </c>
      <c r="E41" s="3">
        <v>21900</v>
      </c>
      <c r="F41" s="3">
        <v>19710</v>
      </c>
      <c r="G41" s="3">
        <v>65.5</v>
      </c>
      <c r="H41" s="3">
        <v>6.55</v>
      </c>
      <c r="I41" s="3">
        <v>10.64</v>
      </c>
      <c r="J41" s="3">
        <v>29.93</v>
      </c>
      <c r="K41" s="4">
        <v>15.32</v>
      </c>
      <c r="L41" s="2">
        <v>42494</v>
      </c>
      <c r="M41" s="2">
        <v>42501</v>
      </c>
      <c r="N41" s="2">
        <v>42512</v>
      </c>
      <c r="O41" s="2">
        <v>42501</v>
      </c>
      <c r="P41" s="3">
        <v>22.99</v>
      </c>
      <c r="Q41" s="3">
        <v>28.14</v>
      </c>
      <c r="R41" s="5">
        <v>0.1239</v>
      </c>
      <c r="S41" s="3">
        <v>1320.23</v>
      </c>
      <c r="T41" s="3">
        <v>1844</v>
      </c>
      <c r="U41" s="3">
        <v>5</v>
      </c>
      <c r="V41" s="3">
        <v>130.83000000000001</v>
      </c>
      <c r="W41" s="3">
        <v>6960</v>
      </c>
      <c r="X41" s="6">
        <f t="shared" si="0"/>
        <v>8.6234399999999987</v>
      </c>
      <c r="Y41" s="3">
        <f>IF(LEFT(A41,1)="6",IF(计算!B$2&gt;明细!G41,明细!G41,INT(计算!B$2)),IF(计算!B$3&gt;明细!G41,明细!G41*2,INT(计算!B$3*2)))</f>
        <v>18</v>
      </c>
      <c r="Z41" s="4">
        <f t="shared" si="1"/>
        <v>155.22191999999998</v>
      </c>
      <c r="AA41" s="2" t="str">
        <f t="shared" si="2"/>
        <v>1605</v>
      </c>
    </row>
    <row r="42" spans="1:27" x14ac:dyDescent="0.15">
      <c r="A42" s="7" t="s">
        <v>390</v>
      </c>
      <c r="B42" s="3" t="s">
        <v>85</v>
      </c>
      <c r="C42" s="3" t="s">
        <v>5</v>
      </c>
      <c r="D42" s="3">
        <v>732779</v>
      </c>
      <c r="E42" s="3">
        <v>5020</v>
      </c>
      <c r="F42" s="3">
        <v>4518</v>
      </c>
      <c r="G42" s="3">
        <v>20</v>
      </c>
      <c r="H42" s="3">
        <v>2</v>
      </c>
      <c r="I42" s="3">
        <v>4.6100000000000003</v>
      </c>
      <c r="J42" s="3">
        <v>33.700000000000003</v>
      </c>
      <c r="K42" s="4">
        <v>6.64</v>
      </c>
      <c r="L42" s="2">
        <v>42496</v>
      </c>
      <c r="M42" s="2">
        <v>42506</v>
      </c>
      <c r="N42" s="2">
        <v>42512</v>
      </c>
      <c r="O42" s="2">
        <v>42506</v>
      </c>
      <c r="P42" s="3">
        <v>22.45</v>
      </c>
      <c r="Q42" s="3">
        <v>25.15</v>
      </c>
      <c r="R42" s="5">
        <v>5.3199999999999997E-2</v>
      </c>
      <c r="S42" s="3">
        <v>2025.96</v>
      </c>
      <c r="T42" s="3">
        <v>2080</v>
      </c>
      <c r="U42" s="3">
        <v>19</v>
      </c>
      <c r="V42" s="3">
        <v>749.46</v>
      </c>
      <c r="W42" s="3">
        <v>34550</v>
      </c>
      <c r="X42" s="6">
        <f t="shared" si="0"/>
        <v>18.380600000000001</v>
      </c>
      <c r="Y42" s="3">
        <f>IF(LEFT(A42,1)="6",IF(计算!B$2&gt;明细!G42,明细!G42,INT(计算!B$2)),IF(计算!B$3&gt;明细!G42,明细!G42*2,INT(计算!B$3*2)))</f>
        <v>0</v>
      </c>
      <c r="Z42" s="4">
        <f t="shared" si="1"/>
        <v>0</v>
      </c>
      <c r="AA42" s="2" t="str">
        <f t="shared" si="2"/>
        <v>1605</v>
      </c>
    </row>
    <row r="43" spans="1:27" x14ac:dyDescent="0.15">
      <c r="A43" s="7" t="s">
        <v>391</v>
      </c>
      <c r="B43" s="3" t="s">
        <v>84</v>
      </c>
      <c r="C43" s="3" t="s">
        <v>5</v>
      </c>
      <c r="D43" s="3">
        <v>732959</v>
      </c>
      <c r="E43" s="3">
        <v>5600</v>
      </c>
      <c r="F43" s="3">
        <v>5040</v>
      </c>
      <c r="G43" s="3">
        <v>22</v>
      </c>
      <c r="H43" s="3">
        <v>2.2000000000000002</v>
      </c>
      <c r="I43" s="3">
        <v>6.03</v>
      </c>
      <c r="J43" s="3">
        <v>28.25</v>
      </c>
      <c r="K43" s="4">
        <v>8.68</v>
      </c>
      <c r="L43" s="2">
        <v>42499</v>
      </c>
      <c r="M43" s="2">
        <v>42507</v>
      </c>
      <c r="N43" s="2">
        <v>42512</v>
      </c>
      <c r="O43" s="2">
        <v>42507</v>
      </c>
      <c r="P43" s="3">
        <v>22.96</v>
      </c>
      <c r="Q43" s="3">
        <v>50.44</v>
      </c>
      <c r="R43" s="5">
        <v>5.6800000000000003E-2</v>
      </c>
      <c r="S43" s="3">
        <v>2018.68</v>
      </c>
      <c r="T43" s="3">
        <v>2080</v>
      </c>
      <c r="U43" s="3">
        <v>15</v>
      </c>
      <c r="V43" s="3">
        <v>498.01</v>
      </c>
      <c r="W43" s="3">
        <v>30030</v>
      </c>
      <c r="X43" s="6">
        <f t="shared" si="0"/>
        <v>17.057040000000001</v>
      </c>
      <c r="Y43" s="3">
        <f>IF(LEFT(A43,1)="6",IF(计算!B$2&gt;明细!G43,明细!G43,INT(计算!B$2)),IF(计算!B$3&gt;明细!G43,明细!G43*2,INT(计算!B$3*2)))</f>
        <v>0</v>
      </c>
      <c r="Z43" s="4">
        <f t="shared" si="1"/>
        <v>0</v>
      </c>
      <c r="AA43" s="2" t="str">
        <f t="shared" si="2"/>
        <v>1605</v>
      </c>
    </row>
    <row r="44" spans="1:27" x14ac:dyDescent="0.15">
      <c r="A44" s="7" t="s">
        <v>392</v>
      </c>
      <c r="B44" s="3" t="s">
        <v>83</v>
      </c>
      <c r="C44" s="3" t="s">
        <v>5</v>
      </c>
      <c r="D44" s="3">
        <v>732339</v>
      </c>
      <c r="E44" s="3">
        <v>5170</v>
      </c>
      <c r="F44" s="3">
        <v>4653</v>
      </c>
      <c r="G44" s="3">
        <v>19</v>
      </c>
      <c r="H44" s="3">
        <v>1.9</v>
      </c>
      <c r="I44" s="3">
        <v>10.19</v>
      </c>
      <c r="J44" s="3">
        <v>33.83</v>
      </c>
      <c r="K44" s="4">
        <v>14.67</v>
      </c>
      <c r="L44" s="2">
        <v>42500</v>
      </c>
      <c r="M44" s="2">
        <v>42509</v>
      </c>
      <c r="N44" s="2">
        <v>42508</v>
      </c>
      <c r="O44" s="2">
        <v>42509</v>
      </c>
      <c r="P44" s="3">
        <v>18.989999999999998</v>
      </c>
      <c r="Q44" s="3">
        <v>54.85</v>
      </c>
      <c r="R44" s="5">
        <v>5.74E-2</v>
      </c>
      <c r="S44" s="3">
        <v>1909.61</v>
      </c>
      <c r="T44" s="3">
        <v>2044</v>
      </c>
      <c r="U44" s="3">
        <v>11</v>
      </c>
      <c r="V44" s="3">
        <v>310.5</v>
      </c>
      <c r="W44" s="3">
        <v>31640</v>
      </c>
      <c r="X44" s="6">
        <f t="shared" si="0"/>
        <v>18.161359999999998</v>
      </c>
      <c r="Y44" s="3">
        <f>IF(LEFT(A44,1)="6",IF(计算!B$2&gt;明细!G44,明细!G44,INT(计算!B$2)),IF(计算!B$3&gt;明细!G44,明细!G44*2,INT(计算!B$3*2)))</f>
        <v>0</v>
      </c>
      <c r="Z44" s="4">
        <f t="shared" si="1"/>
        <v>0</v>
      </c>
      <c r="AA44" s="2" t="str">
        <f t="shared" si="2"/>
        <v>1605</v>
      </c>
    </row>
    <row r="45" spans="1:27" x14ac:dyDescent="0.15">
      <c r="A45" s="7" t="s">
        <v>393</v>
      </c>
      <c r="B45" s="3" t="s">
        <v>82</v>
      </c>
      <c r="C45" s="3" t="s">
        <v>5</v>
      </c>
      <c r="D45" s="3">
        <v>2798</v>
      </c>
      <c r="E45" s="3">
        <v>2160</v>
      </c>
      <c r="F45" s="3">
        <v>1944</v>
      </c>
      <c r="G45" s="3">
        <v>8.5</v>
      </c>
      <c r="H45" s="3">
        <v>0.85</v>
      </c>
      <c r="I45" s="3">
        <v>10.57</v>
      </c>
      <c r="J45" s="3">
        <v>61.8</v>
      </c>
      <c r="K45" s="4">
        <v>15.22</v>
      </c>
      <c r="L45" s="2">
        <v>42508</v>
      </c>
      <c r="M45" s="2">
        <v>42515</v>
      </c>
      <c r="N45" s="2">
        <v>42512</v>
      </c>
      <c r="O45" s="2">
        <v>42515</v>
      </c>
      <c r="P45" s="3">
        <v>22.98</v>
      </c>
      <c r="Q45" s="3">
        <v>54.13</v>
      </c>
      <c r="R45" s="5">
        <v>3.4099999999999998E-2</v>
      </c>
      <c r="S45" s="3">
        <v>2073.4299999999998</v>
      </c>
      <c r="T45" s="3">
        <v>2130</v>
      </c>
      <c r="U45" s="3">
        <v>17</v>
      </c>
      <c r="V45" s="3">
        <v>627.91</v>
      </c>
      <c r="W45" s="3">
        <v>33185</v>
      </c>
      <c r="X45" s="6">
        <f t="shared" si="0"/>
        <v>11.316085000000001</v>
      </c>
      <c r="Y45" s="3">
        <f>IF(LEFT(A45,1)="6",IF(计算!B$2&gt;明细!G45,明细!G45,INT(计算!B$2)),IF(计算!B$3&gt;明细!G45,明细!G45*2,INT(计算!B$3*2)))</f>
        <v>17</v>
      </c>
      <c r="Z45" s="4">
        <f t="shared" si="1"/>
        <v>192.373445</v>
      </c>
      <c r="AA45" s="2" t="str">
        <f t="shared" si="2"/>
        <v>1605</v>
      </c>
    </row>
    <row r="46" spans="1:27" x14ac:dyDescent="0.15">
      <c r="A46" s="7" t="s">
        <v>394</v>
      </c>
      <c r="B46" s="3" t="s">
        <v>81</v>
      </c>
      <c r="C46" s="3" t="s">
        <v>5</v>
      </c>
      <c r="D46" s="3">
        <v>300512</v>
      </c>
      <c r="E46" s="3">
        <v>3375</v>
      </c>
      <c r="F46" s="3">
        <v>3038</v>
      </c>
      <c r="G46" s="3">
        <v>13</v>
      </c>
      <c r="H46" s="3">
        <v>1.3</v>
      </c>
      <c r="I46" s="3">
        <v>20.91</v>
      </c>
      <c r="J46" s="3">
        <v>30.45</v>
      </c>
      <c r="K46" s="4">
        <v>30.11</v>
      </c>
      <c r="L46" s="2">
        <v>42509</v>
      </c>
      <c r="M46" s="2">
        <v>42516</v>
      </c>
      <c r="N46" s="2">
        <v>42512</v>
      </c>
      <c r="O46" s="2">
        <v>42516</v>
      </c>
      <c r="P46" s="3">
        <v>22.96</v>
      </c>
      <c r="Q46" s="3">
        <v>53.97</v>
      </c>
      <c r="R46" s="5">
        <v>4.6100000000000002E-2</v>
      </c>
      <c r="S46" s="3">
        <v>1857.76</v>
      </c>
      <c r="T46" s="3">
        <v>2005</v>
      </c>
      <c r="U46" s="3">
        <v>11</v>
      </c>
      <c r="V46" s="3">
        <v>299.47000000000003</v>
      </c>
      <c r="W46" s="3">
        <v>31310</v>
      </c>
      <c r="X46" s="6">
        <f t="shared" si="0"/>
        <v>14.433910000000001</v>
      </c>
      <c r="Y46" s="3">
        <f>IF(LEFT(A46,1)="6",IF(计算!B$2&gt;明细!G46,明细!G46,INT(计算!B$2)),IF(计算!B$3&gt;明细!G46,明细!G46*2,INT(计算!B$3*2)))</f>
        <v>18</v>
      </c>
      <c r="Z46" s="4">
        <f t="shared" si="1"/>
        <v>259.81038000000001</v>
      </c>
      <c r="AA46" s="2" t="str">
        <f t="shared" si="2"/>
        <v>1605</v>
      </c>
    </row>
    <row r="47" spans="1:27" x14ac:dyDescent="0.15">
      <c r="A47" s="7" t="s">
        <v>395</v>
      </c>
      <c r="B47" s="3" t="s">
        <v>80</v>
      </c>
      <c r="C47" s="3" t="s">
        <v>5</v>
      </c>
      <c r="D47" s="3">
        <v>300513</v>
      </c>
      <c r="E47" s="3">
        <v>1906</v>
      </c>
      <c r="F47" s="3">
        <v>1906</v>
      </c>
      <c r="G47" s="3">
        <v>19</v>
      </c>
      <c r="H47" s="3">
        <v>1.9</v>
      </c>
      <c r="I47" s="3">
        <v>11.73</v>
      </c>
      <c r="J47" s="3">
        <v>81.16</v>
      </c>
      <c r="K47" s="4">
        <v>16.89</v>
      </c>
      <c r="L47" s="2">
        <v>42510</v>
      </c>
      <c r="M47" s="2">
        <v>42520</v>
      </c>
      <c r="N47" s="2">
        <v>42512</v>
      </c>
      <c r="O47" s="2">
        <v>42520</v>
      </c>
      <c r="P47" s="3">
        <v>22.98</v>
      </c>
      <c r="Q47" s="3">
        <v>88.31</v>
      </c>
      <c r="R47" s="5">
        <v>2.3599999999999999E-2</v>
      </c>
      <c r="U47" s="3">
        <v>22</v>
      </c>
      <c r="V47" s="3">
        <v>1013.04</v>
      </c>
      <c r="W47" s="3">
        <v>59415</v>
      </c>
      <c r="X47" s="6">
        <f t="shared" si="0"/>
        <v>14.021939999999999</v>
      </c>
      <c r="Y47" s="3">
        <f>IF(LEFT(A47,1)="6",IF(计算!B$2&gt;明细!G47,明细!G47,INT(计算!B$2)),IF(计算!B$3&gt;明细!G47,明细!G47*2,INT(计算!B$3*2)))</f>
        <v>18</v>
      </c>
      <c r="Z47" s="4">
        <f t="shared" si="1"/>
        <v>252.39491999999998</v>
      </c>
      <c r="AA47" s="2" t="str">
        <f t="shared" si="2"/>
        <v>1605</v>
      </c>
    </row>
    <row r="48" spans="1:27" x14ac:dyDescent="0.15">
      <c r="A48" s="7" t="s">
        <v>396</v>
      </c>
      <c r="B48" s="3" t="s">
        <v>79</v>
      </c>
      <c r="C48" s="3" t="s">
        <v>5</v>
      </c>
      <c r="D48" s="3">
        <v>2800</v>
      </c>
      <c r="E48" s="3">
        <v>1868</v>
      </c>
      <c r="F48" s="3">
        <v>1868</v>
      </c>
      <c r="G48" s="3">
        <v>18.5</v>
      </c>
      <c r="H48" s="3">
        <v>1.85</v>
      </c>
      <c r="I48" s="3">
        <v>7.7</v>
      </c>
      <c r="J48" s="3">
        <v>61.59</v>
      </c>
      <c r="K48" s="4">
        <v>11.09</v>
      </c>
      <c r="L48" s="2">
        <v>42513</v>
      </c>
      <c r="M48" s="2">
        <v>42520</v>
      </c>
      <c r="N48" s="2">
        <v>42509</v>
      </c>
      <c r="O48" s="2">
        <v>42520</v>
      </c>
      <c r="P48" s="3">
        <v>19.77</v>
      </c>
      <c r="Q48" s="3">
        <v>19.78</v>
      </c>
      <c r="R48" s="5">
        <v>2.0299999999999999E-2</v>
      </c>
      <c r="U48" s="3">
        <v>22</v>
      </c>
      <c r="V48" s="3">
        <v>1051.56</v>
      </c>
      <c r="W48" s="3">
        <v>40485</v>
      </c>
      <c r="X48" s="6">
        <f t="shared" si="0"/>
        <v>8.2184549999999987</v>
      </c>
      <c r="Y48" s="3">
        <f>IF(LEFT(A48,1)="6",IF(计算!B$2&gt;明细!G48,明细!G48,INT(计算!B$2)),IF(计算!B$3&gt;明细!G48,明细!G48*2,INT(计算!B$3*2)))</f>
        <v>18</v>
      </c>
      <c r="Z48" s="4">
        <f t="shared" si="1"/>
        <v>147.93218999999999</v>
      </c>
      <c r="AA48" s="2" t="str">
        <f t="shared" si="2"/>
        <v>1605</v>
      </c>
    </row>
    <row r="49" spans="1:27" x14ac:dyDescent="0.15">
      <c r="A49" s="7" t="s">
        <v>397</v>
      </c>
      <c r="B49" s="3" t="s">
        <v>78</v>
      </c>
      <c r="C49" s="3" t="s">
        <v>5</v>
      </c>
      <c r="D49" s="3">
        <v>732737</v>
      </c>
      <c r="E49" s="3">
        <v>2500</v>
      </c>
      <c r="F49" s="3">
        <v>2250</v>
      </c>
      <c r="G49" s="3">
        <v>10</v>
      </c>
      <c r="H49" s="3">
        <v>1</v>
      </c>
      <c r="I49" s="3">
        <v>15.94</v>
      </c>
      <c r="J49" s="3">
        <v>71.84</v>
      </c>
      <c r="K49" s="4">
        <v>22.95</v>
      </c>
      <c r="L49" s="2">
        <v>42515</v>
      </c>
      <c r="M49" s="2">
        <v>42493</v>
      </c>
      <c r="N49" s="2">
        <v>42539</v>
      </c>
      <c r="O49" s="2">
        <v>42524</v>
      </c>
      <c r="P49" s="3">
        <v>18.09</v>
      </c>
      <c r="Q49" s="3">
        <v>44.63</v>
      </c>
      <c r="R49" s="5">
        <v>4.1500000000000002E-2</v>
      </c>
      <c r="S49" s="3">
        <v>2026.36</v>
      </c>
      <c r="T49" s="3">
        <v>2061</v>
      </c>
      <c r="U49" s="3">
        <v>17</v>
      </c>
      <c r="V49" s="3">
        <v>609.22</v>
      </c>
      <c r="W49" s="3">
        <v>97110</v>
      </c>
      <c r="X49" s="6">
        <f t="shared" si="0"/>
        <v>40.300649999999997</v>
      </c>
      <c r="Y49" s="3">
        <f>IF(LEFT(A49,1)="6",IF(计算!B$2&gt;明细!G49,明细!G49,INT(计算!B$2)),IF(计算!B$3&gt;明细!G49,明细!G49*2,INT(计算!B$3*2)))</f>
        <v>0</v>
      </c>
      <c r="Z49" s="4">
        <f t="shared" si="1"/>
        <v>0</v>
      </c>
      <c r="AA49" s="2" t="str">
        <f t="shared" si="2"/>
        <v>1605</v>
      </c>
    </row>
    <row r="50" spans="1:27" x14ac:dyDescent="0.15">
      <c r="A50" s="7" t="s">
        <v>398</v>
      </c>
      <c r="B50" s="3" t="s">
        <v>77</v>
      </c>
      <c r="C50" s="3" t="s">
        <v>5</v>
      </c>
      <c r="D50" s="3">
        <v>300516</v>
      </c>
      <c r="E50" s="3">
        <v>3000</v>
      </c>
      <c r="F50" s="3">
        <v>2700</v>
      </c>
      <c r="G50" s="3">
        <v>12</v>
      </c>
      <c r="H50" s="3">
        <v>1.2</v>
      </c>
      <c r="I50" s="3">
        <v>22.5</v>
      </c>
      <c r="J50" s="3">
        <v>98.35</v>
      </c>
      <c r="K50" s="4">
        <v>32.4</v>
      </c>
      <c r="L50" s="2">
        <v>42516</v>
      </c>
      <c r="M50" s="2">
        <v>42492</v>
      </c>
      <c r="N50" s="2">
        <v>42543</v>
      </c>
      <c r="O50" s="2">
        <v>42523</v>
      </c>
      <c r="P50" s="3">
        <v>22.98</v>
      </c>
      <c r="Q50" s="3">
        <v>50.75</v>
      </c>
      <c r="R50" s="5">
        <v>4.2900000000000001E-2</v>
      </c>
      <c r="S50" s="3">
        <v>2069.64</v>
      </c>
      <c r="T50" s="3">
        <v>2252</v>
      </c>
      <c r="U50" s="3">
        <v>18</v>
      </c>
      <c r="V50" s="3">
        <v>675.64</v>
      </c>
      <c r="W50" s="3">
        <v>76010</v>
      </c>
      <c r="X50" s="6">
        <f t="shared" si="0"/>
        <v>32.608290000000004</v>
      </c>
      <c r="Y50" s="3">
        <f>IF(LEFT(A50,1)="6",IF(计算!B$2&gt;明细!G50,明细!G50,INT(计算!B$2)),IF(计算!B$3&gt;明细!G50,明细!G50*2,INT(计算!B$3*2)))</f>
        <v>18</v>
      </c>
      <c r="Z50" s="4">
        <f t="shared" si="1"/>
        <v>586.94922000000008</v>
      </c>
      <c r="AA50" s="2" t="str">
        <f t="shared" si="2"/>
        <v>1605</v>
      </c>
    </row>
    <row r="51" spans="1:27" x14ac:dyDescent="0.15">
      <c r="A51" s="7" t="s">
        <v>399</v>
      </c>
      <c r="B51" s="3" t="s">
        <v>76</v>
      </c>
      <c r="C51" s="3" t="s">
        <v>5</v>
      </c>
      <c r="D51" s="3">
        <v>780611</v>
      </c>
      <c r="E51" s="3">
        <v>52500</v>
      </c>
      <c r="F51" s="3">
        <v>47250</v>
      </c>
      <c r="G51" s="3">
        <v>157</v>
      </c>
      <c r="H51" s="3">
        <v>15.7</v>
      </c>
      <c r="I51" s="3">
        <v>3.47</v>
      </c>
      <c r="J51" s="3">
        <v>17.34</v>
      </c>
      <c r="K51" s="4">
        <v>5</v>
      </c>
      <c r="L51" s="2">
        <v>42517</v>
      </c>
      <c r="M51" s="2">
        <v>42496</v>
      </c>
      <c r="N51" s="2">
        <v>42536</v>
      </c>
      <c r="O51" s="2">
        <v>42527</v>
      </c>
      <c r="P51" s="3">
        <v>15.6</v>
      </c>
      <c r="Q51" s="3">
        <v>15.62</v>
      </c>
      <c r="R51" s="5">
        <v>0.27979999999999999</v>
      </c>
      <c r="S51" s="3">
        <v>1664.04</v>
      </c>
      <c r="T51" s="3">
        <v>2171</v>
      </c>
      <c r="U51" s="3">
        <v>16</v>
      </c>
      <c r="V51" s="3">
        <v>563.11</v>
      </c>
      <c r="W51" s="3">
        <v>19540</v>
      </c>
      <c r="X51" s="6">
        <f t="shared" si="0"/>
        <v>54.672919999999998</v>
      </c>
      <c r="Y51" s="3">
        <f>IF(LEFT(A51,1)="6",IF(计算!B$2&gt;明细!G51,明细!G51,INT(计算!B$2)),IF(计算!B$3&gt;明细!G51,明细!G51*2,INT(计算!B$3*2)))</f>
        <v>0</v>
      </c>
      <c r="Z51" s="4">
        <f t="shared" si="1"/>
        <v>0</v>
      </c>
      <c r="AA51" s="2" t="str">
        <f t="shared" si="2"/>
        <v>1605</v>
      </c>
    </row>
    <row r="52" spans="1:27" x14ac:dyDescent="0.15">
      <c r="A52" s="7" t="s">
        <v>400</v>
      </c>
      <c r="B52" s="3" t="s">
        <v>75</v>
      </c>
      <c r="C52" s="3" t="s">
        <v>5</v>
      </c>
      <c r="D52" s="3">
        <v>732131</v>
      </c>
      <c r="E52" s="3">
        <v>2500</v>
      </c>
      <c r="F52" s="3">
        <v>2250</v>
      </c>
      <c r="G52" s="3">
        <v>10</v>
      </c>
      <c r="H52" s="3">
        <v>1</v>
      </c>
      <c r="I52" s="3">
        <v>10.09</v>
      </c>
      <c r="J52" s="3">
        <v>59.15</v>
      </c>
      <c r="K52" s="4">
        <v>14.53</v>
      </c>
      <c r="L52" s="2">
        <v>42520</v>
      </c>
      <c r="M52" s="2">
        <v>42497</v>
      </c>
      <c r="N52" s="2">
        <v>42543</v>
      </c>
      <c r="O52" s="2">
        <v>42528</v>
      </c>
      <c r="P52" s="3">
        <v>22.98</v>
      </c>
      <c r="Q52" s="3">
        <v>45.77</v>
      </c>
      <c r="R52" s="5">
        <v>4.1700000000000001E-2</v>
      </c>
      <c r="S52" s="3">
        <v>2259.33</v>
      </c>
      <c r="T52" s="3">
        <v>2301</v>
      </c>
      <c r="U52" s="3">
        <v>21</v>
      </c>
      <c r="V52" s="3">
        <v>954.61</v>
      </c>
      <c r="W52" s="3">
        <v>96320</v>
      </c>
      <c r="X52" s="6">
        <f t="shared" si="0"/>
        <v>40.165439999999997</v>
      </c>
      <c r="Y52" s="3">
        <f>IF(LEFT(A52,1)="6",IF(计算!B$2&gt;明细!G52,明细!G52,INT(计算!B$2)),IF(计算!B$3&gt;明细!G52,明细!G52*2,INT(计算!B$3*2)))</f>
        <v>0</v>
      </c>
      <c r="Z52" s="4">
        <f t="shared" si="1"/>
        <v>0</v>
      </c>
      <c r="AA52" s="2" t="str">
        <f t="shared" si="2"/>
        <v>1605</v>
      </c>
    </row>
    <row r="53" spans="1:27" x14ac:dyDescent="0.15">
      <c r="A53" s="7" t="s">
        <v>401</v>
      </c>
      <c r="B53" s="3" t="s">
        <v>74</v>
      </c>
      <c r="C53" s="3" t="s">
        <v>5</v>
      </c>
      <c r="D53" s="3">
        <v>2799</v>
      </c>
      <c r="E53" s="3">
        <v>2500</v>
      </c>
      <c r="F53" s="3">
        <v>2250</v>
      </c>
      <c r="G53" s="3">
        <v>10</v>
      </c>
      <c r="H53" s="3">
        <v>1</v>
      </c>
      <c r="I53" s="3">
        <v>7.98</v>
      </c>
      <c r="J53" s="3">
        <v>52.6</v>
      </c>
      <c r="K53" s="4">
        <v>11.49</v>
      </c>
      <c r="L53" s="2">
        <v>42521</v>
      </c>
      <c r="M53" s="2">
        <v>42498</v>
      </c>
      <c r="N53" s="2">
        <v>42543</v>
      </c>
      <c r="O53" s="2">
        <v>42529</v>
      </c>
      <c r="P53" s="3">
        <v>22.99</v>
      </c>
      <c r="Q53" s="3">
        <v>54.24</v>
      </c>
      <c r="R53" s="5">
        <v>3.4299999999999997E-2</v>
      </c>
      <c r="S53" s="3">
        <v>2343.8000000000002</v>
      </c>
      <c r="T53" s="3">
        <v>2392</v>
      </c>
      <c r="U53" s="3">
        <v>22</v>
      </c>
      <c r="V53" s="3">
        <v>897.87</v>
      </c>
      <c r="W53" s="3">
        <v>35825</v>
      </c>
      <c r="X53" s="6">
        <f t="shared" si="0"/>
        <v>12.287974999999999</v>
      </c>
      <c r="Y53" s="3">
        <f>IF(LEFT(A53,1)="6",IF(计算!B$2&gt;明细!G53,明细!G53,INT(计算!B$2)),IF(计算!B$3&gt;明细!G53,明细!G53*2,INT(计算!B$3*2)))</f>
        <v>18</v>
      </c>
      <c r="Z53" s="4">
        <f t="shared" si="1"/>
        <v>221.18355</v>
      </c>
      <c r="AA53" s="2" t="str">
        <f t="shared" si="2"/>
        <v>1605</v>
      </c>
    </row>
    <row r="54" spans="1:27" x14ac:dyDescent="0.15">
      <c r="A54" s="7" t="s">
        <v>402</v>
      </c>
      <c r="B54" s="3" t="s">
        <v>73</v>
      </c>
      <c r="C54" s="3" t="s">
        <v>5</v>
      </c>
      <c r="D54" s="3">
        <v>300515</v>
      </c>
      <c r="E54" s="3">
        <v>2500</v>
      </c>
      <c r="F54" s="3">
        <v>2250</v>
      </c>
      <c r="G54" s="3">
        <v>10</v>
      </c>
      <c r="H54" s="3">
        <v>1</v>
      </c>
      <c r="I54" s="3">
        <v>8.57</v>
      </c>
      <c r="J54" s="3">
        <v>56.45</v>
      </c>
      <c r="K54" s="4">
        <v>12.34</v>
      </c>
      <c r="L54" s="2">
        <v>42522</v>
      </c>
      <c r="M54" s="2">
        <v>42529</v>
      </c>
      <c r="N54" s="2">
        <v>42543</v>
      </c>
      <c r="O54" s="2">
        <v>42529</v>
      </c>
      <c r="P54" s="3">
        <v>22.98</v>
      </c>
      <c r="Q54" s="3">
        <v>60.03</v>
      </c>
      <c r="R54" s="5">
        <v>3.9E-2</v>
      </c>
      <c r="S54" s="3">
        <v>2055.67</v>
      </c>
      <c r="T54" s="3">
        <v>2070</v>
      </c>
      <c r="U54" s="3">
        <v>19</v>
      </c>
      <c r="V54" s="3">
        <v>780.75</v>
      </c>
      <c r="W54" s="3">
        <v>33455</v>
      </c>
      <c r="X54" s="6">
        <f t="shared" si="0"/>
        <v>13.04745</v>
      </c>
      <c r="Y54" s="3">
        <f>IF(LEFT(A54,1)="6",IF(计算!B$2&gt;明细!G54,明细!G54,INT(计算!B$2)),IF(计算!B$3&gt;明细!G54,明细!G54*2,INT(计算!B$3*2)))</f>
        <v>18</v>
      </c>
      <c r="Z54" s="4">
        <f t="shared" si="1"/>
        <v>234.85409999999999</v>
      </c>
      <c r="AA54" s="2" t="str">
        <f t="shared" si="2"/>
        <v>1606</v>
      </c>
    </row>
    <row r="55" spans="1:27" x14ac:dyDescent="0.15">
      <c r="A55" s="7" t="s">
        <v>403</v>
      </c>
      <c r="B55" s="3" t="s">
        <v>72</v>
      </c>
      <c r="C55" s="3" t="s">
        <v>5</v>
      </c>
      <c r="D55" s="3">
        <v>780127</v>
      </c>
      <c r="E55" s="3">
        <v>14250</v>
      </c>
      <c r="F55" s="3">
        <v>12825</v>
      </c>
      <c r="G55" s="3">
        <v>42</v>
      </c>
      <c r="H55" s="3">
        <v>4.2</v>
      </c>
      <c r="I55" s="3">
        <v>5.81</v>
      </c>
      <c r="J55" s="3">
        <v>25.11</v>
      </c>
      <c r="K55" s="4">
        <v>8.3699999999999992</v>
      </c>
      <c r="L55" s="2">
        <v>42523</v>
      </c>
      <c r="M55" s="2">
        <v>42536</v>
      </c>
      <c r="N55" s="2">
        <v>42539</v>
      </c>
      <c r="O55" s="2">
        <v>42536</v>
      </c>
      <c r="P55" s="3">
        <v>18.190000000000001</v>
      </c>
      <c r="Q55" s="3">
        <v>18.21</v>
      </c>
      <c r="R55" s="5">
        <v>0.11020000000000001</v>
      </c>
      <c r="S55" s="3">
        <v>1943.89</v>
      </c>
      <c r="T55" s="3">
        <v>2171</v>
      </c>
      <c r="U55" s="3">
        <v>18</v>
      </c>
      <c r="V55" s="3">
        <v>661.96</v>
      </c>
      <c r="W55" s="3">
        <v>38460</v>
      </c>
      <c r="X55" s="6">
        <f t="shared" si="0"/>
        <v>42.382920000000006</v>
      </c>
      <c r="Y55" s="3">
        <f>IF(LEFT(A55,1)="6",IF(计算!B$2&gt;明细!G55,明细!G55,INT(计算!B$2)),IF(计算!B$3&gt;明细!G55,明细!G55*2,INT(计算!B$3*2)))</f>
        <v>0</v>
      </c>
      <c r="Z55" s="4">
        <f t="shared" si="1"/>
        <v>0</v>
      </c>
      <c r="AA55" s="2" t="str">
        <f t="shared" si="2"/>
        <v>1606</v>
      </c>
    </row>
    <row r="56" spans="1:27" x14ac:dyDescent="0.15">
      <c r="A56" s="7" t="s">
        <v>404</v>
      </c>
      <c r="B56" s="3" t="s">
        <v>71</v>
      </c>
      <c r="C56" s="3" t="s">
        <v>5</v>
      </c>
      <c r="D56" s="3">
        <v>300519</v>
      </c>
      <c r="E56" s="3">
        <v>2000</v>
      </c>
      <c r="F56" s="3">
        <v>2000</v>
      </c>
      <c r="G56" s="3">
        <v>20</v>
      </c>
      <c r="H56" s="3">
        <v>2</v>
      </c>
      <c r="I56" s="3">
        <v>12.2</v>
      </c>
      <c r="J56" s="3">
        <v>76</v>
      </c>
      <c r="K56" s="4">
        <v>17.57</v>
      </c>
      <c r="L56" s="2">
        <v>42535</v>
      </c>
      <c r="M56" s="2">
        <v>42545</v>
      </c>
      <c r="N56" s="2">
        <v>42529</v>
      </c>
      <c r="O56" s="2">
        <v>42545</v>
      </c>
      <c r="P56" s="3">
        <v>8.26</v>
      </c>
      <c r="Q56" s="3">
        <v>39.950000000000003</v>
      </c>
      <c r="R56" s="5">
        <v>2.35E-2</v>
      </c>
      <c r="U56" s="3">
        <v>21</v>
      </c>
      <c r="V56" s="3">
        <v>820.33</v>
      </c>
      <c r="W56" s="3">
        <v>50040</v>
      </c>
      <c r="X56" s="6">
        <f t="shared" si="0"/>
        <v>11.759400000000001</v>
      </c>
      <c r="Y56" s="3">
        <f>IF(LEFT(A56,1)="6",IF(计算!B$2&gt;明细!G56,明细!G56,INT(计算!B$2)),IF(计算!B$3&gt;明细!G56,明细!G56*2,INT(计算!B$3*2)))</f>
        <v>18</v>
      </c>
      <c r="Z56" s="4">
        <f t="shared" si="1"/>
        <v>211.66920000000002</v>
      </c>
      <c r="AA56" s="2" t="str">
        <f t="shared" si="2"/>
        <v>1606</v>
      </c>
    </row>
    <row r="57" spans="1:27" x14ac:dyDescent="0.15">
      <c r="A57" s="7" t="s">
        <v>405</v>
      </c>
      <c r="B57" s="3" t="s">
        <v>70</v>
      </c>
      <c r="C57" s="3" t="s">
        <v>5</v>
      </c>
      <c r="D57" s="3">
        <v>2801</v>
      </c>
      <c r="E57" s="3">
        <v>1472</v>
      </c>
      <c r="F57" s="3">
        <v>1472</v>
      </c>
      <c r="G57" s="3">
        <v>14.5</v>
      </c>
      <c r="H57" s="3">
        <v>1.45</v>
      </c>
      <c r="I57" s="3">
        <v>19.510000000000002</v>
      </c>
      <c r="J57" s="3">
        <v>116.5</v>
      </c>
      <c r="K57" s="4">
        <v>28.09</v>
      </c>
      <c r="L57" s="2">
        <v>42536</v>
      </c>
      <c r="M57" s="2">
        <v>42543</v>
      </c>
      <c r="N57" s="2">
        <v>42536</v>
      </c>
      <c r="O57" s="2">
        <v>42543</v>
      </c>
      <c r="P57" s="3">
        <v>15.24</v>
      </c>
      <c r="Q57" s="3">
        <v>30.34</v>
      </c>
      <c r="R57" s="5">
        <v>1.7999999999999999E-2</v>
      </c>
      <c r="U57" s="3">
        <v>19</v>
      </c>
      <c r="V57" s="3">
        <v>759.15</v>
      </c>
      <c r="W57" s="3">
        <v>74055</v>
      </c>
      <c r="X57" s="6">
        <f t="shared" si="0"/>
        <v>13.3299</v>
      </c>
      <c r="Y57" s="3">
        <f>IF(LEFT(A57,1)="6",IF(计算!B$2&gt;明细!G57,明细!G57,INT(计算!B$2)),IF(计算!B$3&gt;明细!G57,明细!G57*2,INT(计算!B$3*2)))</f>
        <v>18</v>
      </c>
      <c r="Z57" s="4">
        <f t="shared" si="1"/>
        <v>239.93819999999999</v>
      </c>
      <c r="AA57" s="2" t="str">
        <f t="shared" si="2"/>
        <v>1606</v>
      </c>
    </row>
    <row r="58" spans="1:27" x14ac:dyDescent="0.15">
      <c r="A58" s="7" t="s">
        <v>406</v>
      </c>
      <c r="B58" s="3" t="s">
        <v>69</v>
      </c>
      <c r="C58" s="3" t="s">
        <v>5</v>
      </c>
      <c r="D58" s="3">
        <v>300518</v>
      </c>
      <c r="E58" s="3">
        <v>2334</v>
      </c>
      <c r="F58" s="3">
        <v>2101</v>
      </c>
      <c r="G58" s="3">
        <v>9</v>
      </c>
      <c r="H58" s="3">
        <v>0.9</v>
      </c>
      <c r="I58" s="3">
        <v>22.22</v>
      </c>
      <c r="J58" s="3">
        <v>113.46</v>
      </c>
      <c r="K58" s="4">
        <v>32</v>
      </c>
      <c r="L58" s="2">
        <v>42538</v>
      </c>
      <c r="M58" s="2">
        <v>42545</v>
      </c>
      <c r="N58" s="2">
        <v>42543</v>
      </c>
      <c r="O58" s="2">
        <v>42545</v>
      </c>
      <c r="P58" s="3">
        <v>22.68</v>
      </c>
      <c r="Q58" s="3">
        <v>76.83</v>
      </c>
      <c r="R58" s="5">
        <v>3.85E-2</v>
      </c>
      <c r="S58" s="3">
        <v>2331.84</v>
      </c>
      <c r="T58" s="3">
        <v>2477</v>
      </c>
      <c r="U58" s="3">
        <v>19</v>
      </c>
      <c r="V58" s="3">
        <v>725.79</v>
      </c>
      <c r="W58" s="3">
        <v>80635</v>
      </c>
      <c r="X58" s="6">
        <f t="shared" si="0"/>
        <v>31.044474999999998</v>
      </c>
      <c r="Y58" s="3">
        <f>IF(LEFT(A58,1)="6",IF(计算!B$2&gt;明细!G58,明细!G58,INT(计算!B$2)),IF(计算!B$3&gt;明细!G58,明细!G58*2,INT(计算!B$3*2)))</f>
        <v>18</v>
      </c>
      <c r="Z58" s="4">
        <f t="shared" si="1"/>
        <v>558.80054999999993</v>
      </c>
      <c r="AA58" s="2" t="str">
        <f t="shared" si="2"/>
        <v>1606</v>
      </c>
    </row>
    <row r="59" spans="1:27" x14ac:dyDescent="0.15">
      <c r="A59" s="7" t="s">
        <v>407</v>
      </c>
      <c r="B59" s="3" t="s">
        <v>68</v>
      </c>
      <c r="C59" s="3" t="s">
        <v>5</v>
      </c>
      <c r="D59" s="3">
        <v>732909</v>
      </c>
      <c r="E59" s="3">
        <v>2500</v>
      </c>
      <c r="F59" s="3">
        <v>2250</v>
      </c>
      <c r="G59" s="3">
        <v>10</v>
      </c>
      <c r="H59" s="3">
        <v>1</v>
      </c>
      <c r="I59" s="3">
        <v>10.55</v>
      </c>
      <c r="J59" s="3">
        <v>47.98</v>
      </c>
      <c r="K59" s="4">
        <v>15.19</v>
      </c>
      <c r="L59" s="2">
        <v>42541</v>
      </c>
      <c r="M59" s="2">
        <v>42549</v>
      </c>
      <c r="N59" s="2">
        <v>42542</v>
      </c>
      <c r="O59" s="2">
        <v>42549</v>
      </c>
      <c r="P59" s="3">
        <v>21</v>
      </c>
      <c r="Q59" s="3">
        <v>49</v>
      </c>
      <c r="R59" s="5">
        <v>4.1000000000000002E-2</v>
      </c>
      <c r="S59" s="3">
        <v>2402.08</v>
      </c>
      <c r="T59" s="3">
        <v>2420</v>
      </c>
      <c r="U59" s="3">
        <v>18</v>
      </c>
      <c r="V59" s="3">
        <v>587.87</v>
      </c>
      <c r="W59" s="3">
        <v>62020</v>
      </c>
      <c r="X59" s="6">
        <f t="shared" si="0"/>
        <v>25.4282</v>
      </c>
      <c r="Y59" s="3">
        <f>IF(LEFT(A59,1)="6",IF(计算!B$2&gt;明细!G59,明细!G59,INT(计算!B$2)),IF(计算!B$3&gt;明细!G59,明细!G59*2,INT(计算!B$3*2)))</f>
        <v>0</v>
      </c>
      <c r="Z59" s="4">
        <f t="shared" si="1"/>
        <v>0</v>
      </c>
      <c r="AA59" s="2" t="str">
        <f t="shared" si="2"/>
        <v>1606</v>
      </c>
    </row>
    <row r="60" spans="1:27" x14ac:dyDescent="0.15">
      <c r="A60" s="7" t="s">
        <v>408</v>
      </c>
      <c r="B60" s="3" t="s">
        <v>67</v>
      </c>
      <c r="C60" s="3" t="s">
        <v>5</v>
      </c>
      <c r="D60" s="3">
        <v>732958</v>
      </c>
      <c r="E60" s="3">
        <v>5436</v>
      </c>
      <c r="F60" s="3">
        <v>4892</v>
      </c>
      <c r="G60" s="3">
        <v>21</v>
      </c>
      <c r="H60" s="3">
        <v>2.1</v>
      </c>
      <c r="I60" s="3">
        <v>9.15</v>
      </c>
      <c r="J60" s="3">
        <v>29.17</v>
      </c>
      <c r="K60" s="4">
        <v>13.18</v>
      </c>
      <c r="L60" s="2">
        <v>42542</v>
      </c>
      <c r="M60" s="2">
        <v>42550</v>
      </c>
      <c r="N60" s="2">
        <v>42543</v>
      </c>
      <c r="O60" s="2">
        <v>42550</v>
      </c>
      <c r="P60" s="3">
        <v>22.98</v>
      </c>
      <c r="Q60" s="3">
        <v>41.97</v>
      </c>
      <c r="R60" s="5">
        <v>5.7700000000000001E-2</v>
      </c>
      <c r="S60" s="3">
        <v>2435.35</v>
      </c>
      <c r="T60" s="3">
        <v>2572</v>
      </c>
      <c r="U60" s="3">
        <v>14</v>
      </c>
      <c r="V60" s="3">
        <v>424.26</v>
      </c>
      <c r="W60" s="3">
        <v>38820</v>
      </c>
      <c r="X60" s="6">
        <f t="shared" si="0"/>
        <v>22.399140000000003</v>
      </c>
      <c r="Y60" s="3">
        <f>IF(LEFT(A60,1)="6",IF(计算!B$2&gt;明细!G60,明细!G60,INT(计算!B$2)),IF(计算!B$3&gt;明细!G60,明细!G60*2,INT(计算!B$3*2)))</f>
        <v>0</v>
      </c>
      <c r="Z60" s="4">
        <f t="shared" si="1"/>
        <v>0</v>
      </c>
      <c r="AA60" s="2" t="str">
        <f t="shared" si="2"/>
        <v>1606</v>
      </c>
    </row>
    <row r="61" spans="1:27" x14ac:dyDescent="0.15">
      <c r="A61" s="7" t="s">
        <v>409</v>
      </c>
      <c r="B61" s="3" t="s">
        <v>66</v>
      </c>
      <c r="C61" s="3" t="s">
        <v>5</v>
      </c>
      <c r="D61" s="3">
        <v>2802</v>
      </c>
      <c r="E61" s="3">
        <v>2700</v>
      </c>
      <c r="F61" s="3">
        <v>2430</v>
      </c>
      <c r="G61" s="3">
        <v>10.5</v>
      </c>
      <c r="H61" s="3">
        <v>1.05</v>
      </c>
      <c r="I61" s="3">
        <v>9.52</v>
      </c>
      <c r="J61" s="3">
        <v>61.62</v>
      </c>
      <c r="K61" s="4">
        <v>13.71</v>
      </c>
      <c r="L61" s="2">
        <v>42543</v>
      </c>
      <c r="M61" s="2">
        <v>42550</v>
      </c>
      <c r="N61" s="2">
        <v>42543</v>
      </c>
      <c r="O61" s="2">
        <v>42550</v>
      </c>
      <c r="P61" s="3">
        <v>22.98</v>
      </c>
      <c r="Q61" s="3">
        <v>43.3</v>
      </c>
      <c r="R61" s="5">
        <v>3.44E-2</v>
      </c>
      <c r="S61" s="3">
        <v>2654.17</v>
      </c>
      <c r="T61" s="3">
        <v>2525</v>
      </c>
      <c r="U61" s="3">
        <v>17</v>
      </c>
      <c r="V61" s="3">
        <v>589.91999999999996</v>
      </c>
      <c r="W61" s="3">
        <v>28080</v>
      </c>
      <c r="X61" s="6">
        <f t="shared" si="0"/>
        <v>9.6595200000000006</v>
      </c>
      <c r="Y61" s="3">
        <f>IF(LEFT(A61,1)="6",IF(计算!B$2&gt;明细!G61,明细!G61,INT(计算!B$2)),IF(计算!B$3&gt;明细!G61,明细!G61*2,INT(计算!B$3*2)))</f>
        <v>18</v>
      </c>
      <c r="Z61" s="4">
        <f t="shared" si="1"/>
        <v>173.87136000000001</v>
      </c>
      <c r="AA61" s="2" t="str">
        <f t="shared" si="2"/>
        <v>1606</v>
      </c>
    </row>
    <row r="62" spans="1:27" x14ac:dyDescent="0.15">
      <c r="A62" s="7" t="s">
        <v>410</v>
      </c>
      <c r="B62" s="3" t="s">
        <v>65</v>
      </c>
      <c r="C62" s="3" t="s">
        <v>5</v>
      </c>
      <c r="D62" s="3">
        <v>732016</v>
      </c>
      <c r="E62" s="3">
        <v>3705</v>
      </c>
      <c r="F62" s="3">
        <v>3335</v>
      </c>
      <c r="G62" s="3">
        <v>14</v>
      </c>
      <c r="H62" s="3">
        <v>1.4</v>
      </c>
      <c r="I62" s="3">
        <v>8.49</v>
      </c>
      <c r="J62" s="3">
        <v>37.6</v>
      </c>
      <c r="K62" s="4">
        <v>12.23</v>
      </c>
      <c r="L62" s="2">
        <v>42544</v>
      </c>
      <c r="M62" s="2">
        <v>42522</v>
      </c>
      <c r="N62" s="2">
        <v>42570</v>
      </c>
      <c r="O62" s="2">
        <v>42552</v>
      </c>
      <c r="P62" s="3">
        <v>19.3</v>
      </c>
      <c r="Q62" s="3">
        <v>30.92</v>
      </c>
      <c r="R62" s="5">
        <v>4.7800000000000002E-2</v>
      </c>
      <c r="S62" s="3">
        <v>2506.5700000000002</v>
      </c>
      <c r="T62" s="3">
        <v>2591</v>
      </c>
      <c r="U62" s="3">
        <v>15</v>
      </c>
      <c r="V62" s="3">
        <v>472.67</v>
      </c>
      <c r="W62" s="3">
        <v>40130</v>
      </c>
      <c r="X62" s="6">
        <f t="shared" si="0"/>
        <v>19.18214</v>
      </c>
      <c r="Y62" s="3">
        <f>IF(LEFT(A62,1)="6",IF(计算!B$2&gt;明细!G62,明细!G62,INT(计算!B$2)),IF(计算!B$3&gt;明细!G62,明细!G62*2,INT(计算!B$3*2)))</f>
        <v>0</v>
      </c>
      <c r="Z62" s="4">
        <f t="shared" si="1"/>
        <v>0</v>
      </c>
      <c r="AA62" s="2" t="str">
        <f t="shared" si="2"/>
        <v>1606</v>
      </c>
    </row>
    <row r="63" spans="1:27" x14ac:dyDescent="0.15">
      <c r="A63" s="7" t="s">
        <v>411</v>
      </c>
      <c r="B63" s="3" t="s">
        <v>64</v>
      </c>
      <c r="C63" s="3" t="s">
        <v>5</v>
      </c>
      <c r="D63" s="3">
        <v>780966</v>
      </c>
      <c r="E63" s="3">
        <v>20000</v>
      </c>
      <c r="F63" s="3">
        <v>18000</v>
      </c>
      <c r="G63" s="3">
        <v>60</v>
      </c>
      <c r="H63" s="3">
        <v>6</v>
      </c>
      <c r="I63" s="3">
        <v>12.98</v>
      </c>
      <c r="J63" s="3">
        <v>25.87</v>
      </c>
      <c r="K63" s="4">
        <v>18.690000000000001</v>
      </c>
      <c r="L63" s="2">
        <v>42545</v>
      </c>
      <c r="M63" s="2">
        <v>42527</v>
      </c>
      <c r="N63" s="2">
        <v>42573</v>
      </c>
      <c r="O63" s="2">
        <v>42557</v>
      </c>
      <c r="P63" s="3">
        <v>22.97</v>
      </c>
      <c r="Q63" s="3">
        <v>47.25</v>
      </c>
      <c r="R63" s="5">
        <v>0.1351</v>
      </c>
      <c r="S63" s="3">
        <v>1886.85</v>
      </c>
      <c r="T63" s="3">
        <v>2446</v>
      </c>
      <c r="U63" s="3">
        <v>9</v>
      </c>
      <c r="V63" s="3">
        <v>223.73</v>
      </c>
      <c r="W63" s="3">
        <v>29040</v>
      </c>
      <c r="X63" s="6">
        <f t="shared" si="0"/>
        <v>39.233040000000003</v>
      </c>
      <c r="Y63" s="3">
        <f>IF(LEFT(A63,1)="6",IF(计算!B$2&gt;明细!G63,明细!G63,INT(计算!B$2)),IF(计算!B$3&gt;明细!G63,明细!G63*2,INT(计算!B$3*2)))</f>
        <v>0</v>
      </c>
      <c r="Z63" s="4">
        <f t="shared" si="1"/>
        <v>0</v>
      </c>
      <c r="AA63" s="2" t="str">
        <f t="shared" si="2"/>
        <v>1606</v>
      </c>
    </row>
    <row r="64" spans="1:27" x14ac:dyDescent="0.15">
      <c r="A64" s="7" t="s">
        <v>412</v>
      </c>
      <c r="B64" s="3" t="s">
        <v>63</v>
      </c>
      <c r="C64" s="3" t="s">
        <v>5</v>
      </c>
      <c r="D64" s="3">
        <v>300522</v>
      </c>
      <c r="E64" s="3">
        <v>1667</v>
      </c>
      <c r="F64" s="3">
        <v>1667</v>
      </c>
      <c r="G64" s="3">
        <v>16.5</v>
      </c>
      <c r="H64" s="3">
        <v>1.65</v>
      </c>
      <c r="I64" s="3">
        <v>18.55</v>
      </c>
      <c r="J64" s="3">
        <v>86</v>
      </c>
      <c r="K64" s="4">
        <v>26.71</v>
      </c>
      <c r="L64" s="2">
        <v>42548</v>
      </c>
      <c r="M64" s="2">
        <v>42526</v>
      </c>
      <c r="N64" s="2">
        <v>42573</v>
      </c>
      <c r="O64" s="2">
        <v>42556</v>
      </c>
      <c r="P64" s="3">
        <v>22.98</v>
      </c>
      <c r="Q64" s="3">
        <v>43.78</v>
      </c>
      <c r="R64" s="5">
        <v>2.0400000000000001E-2</v>
      </c>
      <c r="U64" s="3">
        <v>14</v>
      </c>
      <c r="V64" s="3">
        <v>421.35</v>
      </c>
      <c r="W64" s="3">
        <v>39080</v>
      </c>
      <c r="X64" s="6">
        <f t="shared" si="0"/>
        <v>7.9723200000000007</v>
      </c>
      <c r="Y64" s="3">
        <f>IF(LEFT(A64,1)="6",IF(计算!B$2&gt;明细!G64,明细!G64,INT(计算!B$2)),IF(计算!B$3&gt;明细!G64,明细!G64*2,INT(计算!B$3*2)))</f>
        <v>18</v>
      </c>
      <c r="Z64" s="4">
        <f t="shared" si="1"/>
        <v>143.50176000000002</v>
      </c>
      <c r="AA64" s="2" t="str">
        <f t="shared" si="2"/>
        <v>1606</v>
      </c>
    </row>
    <row r="65" spans="1:27" x14ac:dyDescent="0.15">
      <c r="A65" s="7" t="s">
        <v>413</v>
      </c>
      <c r="B65" s="3" t="s">
        <v>62</v>
      </c>
      <c r="C65" s="3" t="s">
        <v>5</v>
      </c>
      <c r="D65" s="3">
        <v>300521</v>
      </c>
      <c r="E65" s="3">
        <v>2000</v>
      </c>
      <c r="F65" s="3">
        <v>2000</v>
      </c>
      <c r="G65" s="3">
        <v>20</v>
      </c>
      <c r="H65" s="3">
        <v>2</v>
      </c>
      <c r="I65" s="3">
        <v>11.26</v>
      </c>
      <c r="J65" s="3">
        <v>60.4</v>
      </c>
      <c r="K65" s="4">
        <v>16.21</v>
      </c>
      <c r="L65" s="2">
        <v>42549</v>
      </c>
      <c r="M65" s="2">
        <v>42526</v>
      </c>
      <c r="N65" s="2">
        <v>42573</v>
      </c>
      <c r="O65" s="2">
        <v>42556</v>
      </c>
      <c r="P65" s="3">
        <v>22.98</v>
      </c>
      <c r="Q65" s="3">
        <v>71.5</v>
      </c>
      <c r="R65" s="5">
        <v>2.1899999999999999E-2</v>
      </c>
      <c r="U65" s="3">
        <v>17</v>
      </c>
      <c r="V65" s="3">
        <v>601.78</v>
      </c>
      <c r="W65" s="3">
        <v>33880</v>
      </c>
      <c r="X65" s="6">
        <f t="shared" si="0"/>
        <v>7.4197199999999999</v>
      </c>
      <c r="Y65" s="3">
        <f>IF(LEFT(A65,1)="6",IF(计算!B$2&gt;明细!G65,明细!G65,INT(计算!B$2)),IF(计算!B$3&gt;明细!G65,明细!G65*2,INT(计算!B$3*2)))</f>
        <v>18</v>
      </c>
      <c r="Z65" s="4">
        <f t="shared" si="1"/>
        <v>133.55495999999999</v>
      </c>
      <c r="AA65" s="2" t="str">
        <f t="shared" si="2"/>
        <v>1606</v>
      </c>
    </row>
    <row r="66" spans="1:27" x14ac:dyDescent="0.15">
      <c r="A66" s="7" t="s">
        <v>414</v>
      </c>
      <c r="B66" s="3" t="s">
        <v>61</v>
      </c>
      <c r="C66" s="3" t="s">
        <v>5</v>
      </c>
      <c r="D66" s="3">
        <v>2805</v>
      </c>
      <c r="E66" s="3">
        <v>2423</v>
      </c>
      <c r="F66" s="3">
        <v>2181</v>
      </c>
      <c r="G66" s="3">
        <v>9.5</v>
      </c>
      <c r="H66" s="3">
        <v>0.95</v>
      </c>
      <c r="I66" s="3">
        <v>5.8</v>
      </c>
      <c r="J66" s="3">
        <v>48.91</v>
      </c>
      <c r="K66" s="4">
        <v>8.35</v>
      </c>
      <c r="L66" s="2">
        <v>42550</v>
      </c>
      <c r="M66" s="2">
        <v>42528</v>
      </c>
      <c r="N66" s="2">
        <v>42573</v>
      </c>
      <c r="O66" s="2">
        <v>42558</v>
      </c>
      <c r="P66" s="3">
        <v>22.97</v>
      </c>
      <c r="Q66" s="3">
        <v>43.93</v>
      </c>
      <c r="R66" s="5">
        <v>3.1300000000000001E-2</v>
      </c>
      <c r="S66" s="3">
        <v>2725.15</v>
      </c>
      <c r="T66" s="3">
        <v>2714</v>
      </c>
      <c r="U66" s="3">
        <v>21</v>
      </c>
      <c r="V66" s="3">
        <v>946.21</v>
      </c>
      <c r="W66" s="3">
        <v>27440</v>
      </c>
      <c r="X66" s="6">
        <f t="shared" si="0"/>
        <v>8.5887200000000004</v>
      </c>
      <c r="Y66" s="3">
        <f>IF(LEFT(A66,1)="6",IF(计算!B$2&gt;明细!G66,明细!G66,INT(计算!B$2)),IF(计算!B$3&gt;明细!G66,明细!G66*2,INT(计算!B$3*2)))</f>
        <v>18</v>
      </c>
      <c r="Z66" s="4">
        <f t="shared" si="1"/>
        <v>154.59696</v>
      </c>
      <c r="AA66" s="2" t="str">
        <f t="shared" si="2"/>
        <v>1606</v>
      </c>
    </row>
    <row r="67" spans="1:27" x14ac:dyDescent="0.15">
      <c r="A67" s="7" t="s">
        <v>415</v>
      </c>
      <c r="B67" s="3" t="s">
        <v>60</v>
      </c>
      <c r="C67" s="3" t="s">
        <v>5</v>
      </c>
      <c r="D67" s="3">
        <v>300520</v>
      </c>
      <c r="E67" s="3">
        <v>2300</v>
      </c>
      <c r="F67" s="3">
        <v>2070</v>
      </c>
      <c r="G67" s="3">
        <v>9</v>
      </c>
      <c r="H67" s="3">
        <v>0.9</v>
      </c>
      <c r="I67" s="3">
        <v>10.050000000000001</v>
      </c>
      <c r="J67" s="3">
        <v>76.37</v>
      </c>
      <c r="K67" s="4">
        <v>14.47</v>
      </c>
      <c r="L67" s="2">
        <v>42551</v>
      </c>
      <c r="M67" s="2">
        <v>42529</v>
      </c>
      <c r="N67" s="2">
        <v>42573</v>
      </c>
      <c r="O67" s="2">
        <v>42559</v>
      </c>
      <c r="P67" s="3">
        <v>22.84</v>
      </c>
      <c r="Q67" s="3">
        <v>79.400000000000006</v>
      </c>
      <c r="R67" s="5">
        <v>3.5299999999999998E-2</v>
      </c>
      <c r="S67" s="3">
        <v>2621.64</v>
      </c>
      <c r="T67" s="3">
        <v>2654</v>
      </c>
      <c r="U67" s="3">
        <v>21</v>
      </c>
      <c r="V67" s="3">
        <v>921.99</v>
      </c>
      <c r="W67" s="3">
        <v>46330</v>
      </c>
      <c r="X67" s="6">
        <f t="shared" ref="X67:X130" si="3">R67*W67/100</f>
        <v>16.354489999999998</v>
      </c>
      <c r="Y67" s="3">
        <f>IF(LEFT(A67,1)="6",IF(计算!B$2&gt;明细!G67,明细!G67,INT(计算!B$2)),IF(计算!B$3&gt;明细!G67,明细!G67*2,INT(计算!B$3*2)))</f>
        <v>18</v>
      </c>
      <c r="Z67" s="4">
        <f t="shared" ref="Z67:Z130" si="4">X67*Y67</f>
        <v>294.38081999999997</v>
      </c>
      <c r="AA67" s="2" t="str">
        <f t="shared" ref="AA67:AA130" si="5">RIGHT(YEAR(L67),2)&amp;IF(LEN(MONTH(L67))=1,"0"&amp;MONTH(L67),MONTH(L67))</f>
        <v>1606</v>
      </c>
    </row>
    <row r="68" spans="1:27" x14ac:dyDescent="0.15">
      <c r="A68" s="7" t="s">
        <v>416</v>
      </c>
      <c r="B68" s="3" t="s">
        <v>59</v>
      </c>
      <c r="C68" s="3" t="s">
        <v>5</v>
      </c>
      <c r="D68" s="3">
        <v>732069</v>
      </c>
      <c r="E68" s="3">
        <v>7900</v>
      </c>
      <c r="F68" s="3">
        <v>7110</v>
      </c>
      <c r="G68" s="3">
        <v>23</v>
      </c>
      <c r="H68" s="3">
        <v>2.2999999999999998</v>
      </c>
      <c r="I68" s="3">
        <v>3.82</v>
      </c>
      <c r="J68" s="3">
        <v>18.420000000000002</v>
      </c>
      <c r="K68" s="4">
        <v>5.5</v>
      </c>
      <c r="L68" s="2">
        <v>42552</v>
      </c>
      <c r="M68" s="2">
        <v>42563</v>
      </c>
      <c r="N68" s="2">
        <v>42569</v>
      </c>
      <c r="O68" s="2">
        <v>42563</v>
      </c>
      <c r="P68" s="3">
        <v>18.2</v>
      </c>
      <c r="Q68" s="3">
        <v>18.29</v>
      </c>
      <c r="R68" s="5">
        <v>7.5499999999999998E-2</v>
      </c>
      <c r="S68" s="3">
        <v>2628.46</v>
      </c>
      <c r="T68" s="3">
        <v>2695</v>
      </c>
      <c r="U68" s="3">
        <v>15</v>
      </c>
      <c r="V68" s="3">
        <v>491.36</v>
      </c>
      <c r="W68" s="3">
        <v>18770</v>
      </c>
      <c r="X68" s="6">
        <f t="shared" si="3"/>
        <v>14.17135</v>
      </c>
      <c r="Y68" s="3">
        <f>IF(LEFT(A68,1)="6",IF(计算!B$2&gt;明细!G68,明细!G68,INT(计算!B$2)),IF(计算!B$3&gt;明细!G68,明细!G68*2,INT(计算!B$3*2)))</f>
        <v>0</v>
      </c>
      <c r="Z68" s="4">
        <f t="shared" si="4"/>
        <v>0</v>
      </c>
      <c r="AA68" s="2" t="str">
        <f t="shared" si="5"/>
        <v>1607</v>
      </c>
    </row>
    <row r="69" spans="1:27" x14ac:dyDescent="0.15">
      <c r="A69" s="7" t="s">
        <v>417</v>
      </c>
      <c r="B69" s="3" t="s">
        <v>58</v>
      </c>
      <c r="C69" s="3" t="s">
        <v>5</v>
      </c>
      <c r="D69" s="3">
        <v>2803</v>
      </c>
      <c r="E69" s="3">
        <v>2900</v>
      </c>
      <c r="F69" s="3">
        <v>2610</v>
      </c>
      <c r="G69" s="3">
        <v>11.5</v>
      </c>
      <c r="H69" s="3">
        <v>1.1499999999999999</v>
      </c>
      <c r="I69" s="3">
        <v>6.37</v>
      </c>
      <c r="J69" s="3">
        <v>45.38</v>
      </c>
      <c r="K69" s="4">
        <v>9.17</v>
      </c>
      <c r="L69" s="2">
        <v>42555</v>
      </c>
      <c r="M69" s="2">
        <v>42563</v>
      </c>
      <c r="N69" s="2">
        <v>42573</v>
      </c>
      <c r="O69" s="2">
        <v>42563</v>
      </c>
      <c r="P69" s="3">
        <v>22.84</v>
      </c>
      <c r="Q69" s="3">
        <v>35.299999999999997</v>
      </c>
      <c r="R69" s="5">
        <v>3.32E-2</v>
      </c>
      <c r="S69" s="3">
        <v>2824.2</v>
      </c>
      <c r="T69" s="3">
        <v>2878</v>
      </c>
      <c r="U69" s="3">
        <v>20</v>
      </c>
      <c r="V69" s="3">
        <v>767.66</v>
      </c>
      <c r="W69" s="3">
        <v>24450</v>
      </c>
      <c r="X69" s="6">
        <f t="shared" si="3"/>
        <v>8.1173999999999999</v>
      </c>
      <c r="Y69" s="3">
        <f>IF(LEFT(A69,1)="6",IF(计算!B$2&gt;明细!G69,明细!G69,INT(计算!B$2)),IF(计算!B$3&gt;明细!G69,明细!G69*2,INT(计算!B$3*2)))</f>
        <v>18</v>
      </c>
      <c r="Z69" s="4">
        <f t="shared" si="4"/>
        <v>146.11320000000001</v>
      </c>
      <c r="AA69" s="2" t="str">
        <f t="shared" si="5"/>
        <v>1607</v>
      </c>
    </row>
    <row r="70" spans="1:27" x14ac:dyDescent="0.15">
      <c r="A70" s="7" t="s">
        <v>418</v>
      </c>
      <c r="B70" s="3" t="s">
        <v>57</v>
      </c>
      <c r="C70" s="3" t="s">
        <v>5</v>
      </c>
      <c r="D70" s="3">
        <v>300517</v>
      </c>
      <c r="E70" s="3">
        <v>2560</v>
      </c>
      <c r="F70" s="3">
        <v>2304</v>
      </c>
      <c r="G70" s="3">
        <v>10</v>
      </c>
      <c r="H70" s="3">
        <v>1</v>
      </c>
      <c r="I70" s="3">
        <v>10.039999999999999</v>
      </c>
      <c r="J70" s="3">
        <v>45.49</v>
      </c>
      <c r="K70" s="4">
        <v>14.46</v>
      </c>
      <c r="L70" s="2">
        <v>42562</v>
      </c>
      <c r="M70" s="2">
        <v>42570</v>
      </c>
      <c r="N70" s="2">
        <v>42573</v>
      </c>
      <c r="O70" s="2">
        <v>42570</v>
      </c>
      <c r="P70" s="3">
        <v>22.97</v>
      </c>
      <c r="Q70" s="3">
        <v>13.42</v>
      </c>
      <c r="R70" s="5">
        <v>3.7100000000000001E-2</v>
      </c>
      <c r="S70" s="3">
        <v>2429.34</v>
      </c>
      <c r="T70" s="3">
        <v>2525</v>
      </c>
      <c r="U70" s="3">
        <v>16</v>
      </c>
      <c r="V70" s="3">
        <v>543.33000000000004</v>
      </c>
      <c r="W70" s="3">
        <v>27275</v>
      </c>
      <c r="X70" s="6">
        <f t="shared" si="3"/>
        <v>10.119025000000001</v>
      </c>
      <c r="Y70" s="3">
        <f>IF(LEFT(A70,1)="6",IF(计算!B$2&gt;明细!G70,明细!G70,INT(计算!B$2)),IF(计算!B$3&gt;明细!G70,明细!G70*2,INT(计算!B$3*2)))</f>
        <v>18</v>
      </c>
      <c r="Z70" s="4">
        <f t="shared" si="4"/>
        <v>182.14245</v>
      </c>
      <c r="AA70" s="2" t="str">
        <f t="shared" si="5"/>
        <v>1607</v>
      </c>
    </row>
    <row r="71" spans="1:27" x14ac:dyDescent="0.15">
      <c r="A71" s="7" t="s">
        <v>419</v>
      </c>
      <c r="B71" s="3" t="s">
        <v>56</v>
      </c>
      <c r="C71" s="3" t="s">
        <v>5</v>
      </c>
      <c r="D71" s="3">
        <v>300523</v>
      </c>
      <c r="E71" s="3">
        <v>2000</v>
      </c>
      <c r="F71" s="3">
        <v>2000</v>
      </c>
      <c r="G71" s="3">
        <v>20</v>
      </c>
      <c r="H71" s="3">
        <v>2</v>
      </c>
      <c r="I71" s="3">
        <v>21.92</v>
      </c>
      <c r="J71" s="3">
        <v>102.49</v>
      </c>
      <c r="K71" s="4">
        <v>31.56</v>
      </c>
      <c r="L71" s="2">
        <v>42566</v>
      </c>
      <c r="M71" s="2">
        <v>42577</v>
      </c>
      <c r="N71" s="2">
        <v>42573</v>
      </c>
      <c r="O71" s="2">
        <v>42577</v>
      </c>
      <c r="P71" s="3">
        <v>22.99</v>
      </c>
      <c r="Q71" s="3">
        <v>82.65</v>
      </c>
      <c r="R71" s="5">
        <v>2.0799999999999999E-2</v>
      </c>
      <c r="U71" s="3">
        <v>19</v>
      </c>
      <c r="V71" s="3">
        <v>754.74</v>
      </c>
      <c r="W71" s="3">
        <v>82720</v>
      </c>
      <c r="X71" s="6">
        <f t="shared" si="3"/>
        <v>17.205760000000001</v>
      </c>
      <c r="Y71" s="3">
        <f>IF(LEFT(A71,1)="6",IF(计算!B$2&gt;明细!G71,明细!G71,INT(计算!B$2)),IF(计算!B$3&gt;明细!G71,明细!G71*2,INT(计算!B$3*2)))</f>
        <v>18</v>
      </c>
      <c r="Z71" s="4">
        <f t="shared" si="4"/>
        <v>309.70368000000002</v>
      </c>
      <c r="AA71" s="2" t="str">
        <f t="shared" si="5"/>
        <v>1607</v>
      </c>
    </row>
    <row r="72" spans="1:27" x14ac:dyDescent="0.15">
      <c r="A72" s="7" t="s">
        <v>420</v>
      </c>
      <c r="B72" s="3" t="s">
        <v>55</v>
      </c>
      <c r="C72" s="3" t="s">
        <v>5</v>
      </c>
      <c r="D72" s="3">
        <v>2806</v>
      </c>
      <c r="E72" s="3">
        <v>2000</v>
      </c>
      <c r="F72" s="3">
        <v>2000</v>
      </c>
      <c r="G72" s="3">
        <v>20</v>
      </c>
      <c r="H72" s="3">
        <v>2</v>
      </c>
      <c r="I72" s="3">
        <v>6.2</v>
      </c>
      <c r="J72" s="3">
        <v>60.15</v>
      </c>
      <c r="K72" s="4">
        <v>8.93</v>
      </c>
      <c r="L72" s="2">
        <v>42569</v>
      </c>
      <c r="M72" s="2">
        <v>42577</v>
      </c>
      <c r="N72" s="2">
        <v>42573</v>
      </c>
      <c r="O72" s="2">
        <v>42577</v>
      </c>
      <c r="P72" s="3">
        <v>22.96</v>
      </c>
      <c r="Q72" s="3">
        <v>55.2</v>
      </c>
      <c r="R72" s="5">
        <v>1.84E-2</v>
      </c>
      <c r="U72" s="3">
        <v>23</v>
      </c>
      <c r="V72" s="3">
        <v>1158.23</v>
      </c>
      <c r="W72" s="3">
        <v>35905</v>
      </c>
      <c r="X72" s="6">
        <f t="shared" si="3"/>
        <v>6.6065200000000006</v>
      </c>
      <c r="Y72" s="3">
        <f>IF(LEFT(A72,1)="6",IF(计算!B$2&gt;明细!G72,明细!G72,INT(计算!B$2)),IF(计算!B$3&gt;明细!G72,明细!G72*2,INT(计算!B$3*2)))</f>
        <v>18</v>
      </c>
      <c r="Z72" s="4">
        <f t="shared" si="4"/>
        <v>118.91736000000002</v>
      </c>
      <c r="AA72" s="2" t="str">
        <f t="shared" si="5"/>
        <v>1607</v>
      </c>
    </row>
    <row r="73" spans="1:27" x14ac:dyDescent="0.15">
      <c r="A73" s="7" t="s">
        <v>421</v>
      </c>
      <c r="B73" s="3" t="s">
        <v>54</v>
      </c>
      <c r="C73" s="3" t="s">
        <v>5</v>
      </c>
      <c r="D73" s="3">
        <v>300525</v>
      </c>
      <c r="E73" s="3">
        <v>1710</v>
      </c>
      <c r="F73" s="3">
        <v>1710</v>
      </c>
      <c r="G73" s="3">
        <v>17</v>
      </c>
      <c r="H73" s="3">
        <v>1.7</v>
      </c>
      <c r="I73" s="3">
        <v>11.68</v>
      </c>
      <c r="J73" s="3">
        <v>79.010000000000005</v>
      </c>
      <c r="K73" s="4">
        <v>16.82</v>
      </c>
      <c r="L73" s="2">
        <v>42570</v>
      </c>
      <c r="M73" s="2">
        <v>42577</v>
      </c>
      <c r="N73" s="2">
        <v>42573</v>
      </c>
      <c r="O73" s="2">
        <v>42577</v>
      </c>
      <c r="P73" s="3">
        <v>22.99</v>
      </c>
      <c r="Q73" s="3">
        <v>82.88</v>
      </c>
      <c r="R73" s="5">
        <v>1.9099999999999999E-2</v>
      </c>
      <c r="U73" s="3">
        <v>22</v>
      </c>
      <c r="V73" s="3">
        <v>1036.22</v>
      </c>
      <c r="W73" s="3">
        <v>60515</v>
      </c>
      <c r="X73" s="6">
        <f t="shared" si="3"/>
        <v>11.558364999999998</v>
      </c>
      <c r="Y73" s="3">
        <f>IF(LEFT(A73,1)="6",IF(计算!B$2&gt;明细!G73,明细!G73,INT(计算!B$2)),IF(计算!B$3&gt;明细!G73,明细!G73*2,INT(计算!B$3*2)))</f>
        <v>18</v>
      </c>
      <c r="Z73" s="4">
        <f t="shared" si="4"/>
        <v>208.05056999999996</v>
      </c>
      <c r="AA73" s="2" t="str">
        <f t="shared" si="5"/>
        <v>1607</v>
      </c>
    </row>
    <row r="74" spans="1:27" x14ac:dyDescent="0.15">
      <c r="A74" s="7" t="s">
        <v>422</v>
      </c>
      <c r="B74" s="3" t="s">
        <v>53</v>
      </c>
      <c r="C74" s="3" t="s">
        <v>5</v>
      </c>
      <c r="D74" s="3">
        <v>732322</v>
      </c>
      <c r="E74" s="3">
        <v>2000</v>
      </c>
      <c r="F74" s="3">
        <v>2000</v>
      </c>
      <c r="G74" s="3">
        <v>20</v>
      </c>
      <c r="H74" s="3">
        <v>2</v>
      </c>
      <c r="I74" s="3">
        <v>11.99</v>
      </c>
      <c r="J74" s="3">
        <v>132</v>
      </c>
      <c r="K74" s="4">
        <v>17.27</v>
      </c>
      <c r="L74" s="2">
        <v>42571</v>
      </c>
      <c r="M74" s="2">
        <v>42579</v>
      </c>
      <c r="N74" s="2">
        <v>42573</v>
      </c>
      <c r="O74" s="2">
        <v>42579</v>
      </c>
      <c r="P74" s="3">
        <v>22.98</v>
      </c>
      <c r="Q74" s="3">
        <v>83.33</v>
      </c>
      <c r="R74" s="5">
        <v>2.24E-2</v>
      </c>
      <c r="U74" s="3">
        <v>17</v>
      </c>
      <c r="V74" s="3">
        <v>620.92999999999995</v>
      </c>
      <c r="W74" s="3">
        <v>74450</v>
      </c>
      <c r="X74" s="6">
        <f t="shared" si="3"/>
        <v>16.6768</v>
      </c>
      <c r="Y74" s="3">
        <f>IF(LEFT(A74,1)="6",IF(计算!B$2&gt;明细!G74,明细!G74,INT(计算!B$2)),IF(计算!B$3&gt;明细!G74,明细!G74*2,INT(计算!B$3*2)))</f>
        <v>0</v>
      </c>
      <c r="Z74" s="4">
        <f t="shared" si="4"/>
        <v>0</v>
      </c>
      <c r="AA74" s="2" t="str">
        <f t="shared" si="5"/>
        <v>1607</v>
      </c>
    </row>
    <row r="75" spans="1:27" x14ac:dyDescent="0.15">
      <c r="A75" s="7" t="s">
        <v>423</v>
      </c>
      <c r="B75" s="3" t="s">
        <v>52</v>
      </c>
      <c r="C75" s="3" t="s">
        <v>5</v>
      </c>
      <c r="D75" s="3">
        <v>732663</v>
      </c>
      <c r="E75" s="3">
        <v>3355</v>
      </c>
      <c r="F75" s="3">
        <v>3020</v>
      </c>
      <c r="G75" s="3">
        <v>13</v>
      </c>
      <c r="H75" s="3">
        <v>1.3</v>
      </c>
      <c r="I75" s="3">
        <v>5.28</v>
      </c>
      <c r="J75" s="3">
        <v>35.01</v>
      </c>
      <c r="K75" s="4">
        <v>7.6</v>
      </c>
      <c r="L75" s="2">
        <v>42572</v>
      </c>
      <c r="M75" s="2">
        <v>42552</v>
      </c>
      <c r="N75" s="2">
        <v>42604</v>
      </c>
      <c r="O75" s="2">
        <v>42583</v>
      </c>
      <c r="P75" s="3">
        <v>22.98</v>
      </c>
      <c r="Q75" s="3">
        <v>29.62</v>
      </c>
      <c r="R75" s="5">
        <v>4.2000000000000003E-2</v>
      </c>
      <c r="S75" s="3">
        <v>3250.33</v>
      </c>
      <c r="T75" s="3">
        <v>3261</v>
      </c>
      <c r="U75" s="3">
        <v>20</v>
      </c>
      <c r="V75" s="3">
        <v>807.58</v>
      </c>
      <c r="W75" s="3">
        <v>42640</v>
      </c>
      <c r="X75" s="6">
        <f t="shared" si="3"/>
        <v>17.908799999999999</v>
      </c>
      <c r="Y75" s="3">
        <f>IF(LEFT(A75,1)="6",IF(计算!B$2&gt;明细!G75,明细!G75,INT(计算!B$2)),IF(计算!B$3&gt;明细!G75,明细!G75*2,INT(计算!B$3*2)))</f>
        <v>0</v>
      </c>
      <c r="Z75" s="4">
        <f t="shared" si="4"/>
        <v>0</v>
      </c>
      <c r="AA75" s="2" t="str">
        <f t="shared" si="5"/>
        <v>1607</v>
      </c>
    </row>
    <row r="76" spans="1:27" x14ac:dyDescent="0.15">
      <c r="A76" s="7" t="s">
        <v>424</v>
      </c>
      <c r="B76" s="3" t="s">
        <v>51</v>
      </c>
      <c r="C76" s="3" t="s">
        <v>5</v>
      </c>
      <c r="D76" s="3">
        <v>730919</v>
      </c>
      <c r="E76" s="3">
        <v>115445</v>
      </c>
      <c r="F76" s="3">
        <v>103901</v>
      </c>
      <c r="G76" s="3">
        <v>346</v>
      </c>
      <c r="H76" s="3">
        <v>34.6</v>
      </c>
      <c r="I76" s="3">
        <v>6.27</v>
      </c>
      <c r="J76" s="3">
        <v>9.9600000000000009</v>
      </c>
      <c r="K76" s="4">
        <v>9.0299999999999994</v>
      </c>
      <c r="L76" s="2">
        <v>42573</v>
      </c>
      <c r="M76" s="2">
        <v>42553</v>
      </c>
      <c r="N76" s="2">
        <v>42589</v>
      </c>
      <c r="O76" s="2">
        <v>42584</v>
      </c>
      <c r="P76" s="3">
        <v>7.64</v>
      </c>
      <c r="Q76" s="3">
        <v>6.1</v>
      </c>
      <c r="R76" s="5">
        <v>0.46729999999999999</v>
      </c>
      <c r="S76" s="3">
        <v>1516.35</v>
      </c>
      <c r="T76" s="3">
        <v>2276</v>
      </c>
      <c r="U76" s="3">
        <v>3</v>
      </c>
      <c r="V76" s="3">
        <v>87.56</v>
      </c>
      <c r="W76" s="3">
        <v>5490</v>
      </c>
      <c r="X76" s="6">
        <f t="shared" si="3"/>
        <v>25.654769999999999</v>
      </c>
      <c r="Y76" s="3">
        <f>IF(LEFT(A76,1)="6",IF(计算!B$2&gt;明细!G76,明细!G76,INT(计算!B$2)),IF(计算!B$3&gt;明细!G76,明细!G76*2,INT(计算!B$3*2)))</f>
        <v>0</v>
      </c>
      <c r="Z76" s="4">
        <f t="shared" si="4"/>
        <v>0</v>
      </c>
      <c r="AA76" s="2" t="str">
        <f t="shared" si="5"/>
        <v>1607</v>
      </c>
    </row>
    <row r="77" spans="1:27" x14ac:dyDescent="0.15">
      <c r="A77" s="7" t="s">
        <v>425</v>
      </c>
      <c r="B77" s="3" t="s">
        <v>50</v>
      </c>
      <c r="C77" s="3" t="s">
        <v>5</v>
      </c>
      <c r="D77" s="3">
        <v>300526</v>
      </c>
      <c r="E77" s="3">
        <v>2125</v>
      </c>
      <c r="F77" s="3">
        <v>1913</v>
      </c>
      <c r="G77" s="3">
        <v>7</v>
      </c>
      <c r="H77" s="3">
        <v>0.7</v>
      </c>
      <c r="I77" s="3">
        <v>10.5</v>
      </c>
      <c r="J77" s="3">
        <v>107.03</v>
      </c>
      <c r="K77" s="4">
        <v>15.12</v>
      </c>
      <c r="L77" s="2">
        <v>42576</v>
      </c>
      <c r="M77" s="2">
        <v>42553</v>
      </c>
      <c r="N77" s="2">
        <v>42604</v>
      </c>
      <c r="O77" s="2">
        <v>42584</v>
      </c>
      <c r="P77" s="3">
        <v>22.99</v>
      </c>
      <c r="Q77" s="3">
        <v>76.08</v>
      </c>
      <c r="R77" s="5">
        <v>3.6700000000000003E-2</v>
      </c>
      <c r="S77" s="3">
        <v>3109.92</v>
      </c>
      <c r="T77" s="3">
        <v>3146</v>
      </c>
      <c r="U77" s="3">
        <v>19</v>
      </c>
      <c r="V77" s="3">
        <v>680.57</v>
      </c>
      <c r="W77" s="3">
        <v>35730</v>
      </c>
      <c r="X77" s="6">
        <f t="shared" si="3"/>
        <v>13.112910000000001</v>
      </c>
      <c r="Y77" s="3">
        <f>IF(LEFT(A77,1)="6",IF(计算!B$2&gt;明细!G77,明细!G77,INT(计算!B$2)),IF(计算!B$3&gt;明细!G77,明细!G77*2,INT(计算!B$3*2)))</f>
        <v>14</v>
      </c>
      <c r="Z77" s="4">
        <f t="shared" si="4"/>
        <v>183.58074000000002</v>
      </c>
      <c r="AA77" s="2" t="str">
        <f t="shared" si="5"/>
        <v>1607</v>
      </c>
    </row>
    <row r="78" spans="1:27" x14ac:dyDescent="0.15">
      <c r="A78" s="7" t="s">
        <v>426</v>
      </c>
      <c r="B78" s="3" t="s">
        <v>49</v>
      </c>
      <c r="C78" s="3" t="s">
        <v>5</v>
      </c>
      <c r="D78" s="3">
        <v>300529</v>
      </c>
      <c r="E78" s="3">
        <v>4200</v>
      </c>
      <c r="F78" s="3">
        <v>3780</v>
      </c>
      <c r="G78" s="3">
        <v>12</v>
      </c>
      <c r="H78" s="3">
        <v>1.2</v>
      </c>
      <c r="I78" s="3">
        <v>10.8</v>
      </c>
      <c r="J78" s="3">
        <v>40.44</v>
      </c>
      <c r="K78" s="4">
        <v>15.55</v>
      </c>
      <c r="L78" s="2">
        <v>42577</v>
      </c>
      <c r="M78" s="2">
        <v>42553</v>
      </c>
      <c r="N78" s="2">
        <v>42604</v>
      </c>
      <c r="O78" s="2">
        <v>42584</v>
      </c>
      <c r="P78" s="3">
        <v>22.98</v>
      </c>
      <c r="Q78" s="3">
        <v>76.16</v>
      </c>
      <c r="R78" s="5">
        <v>4.9799999999999997E-2</v>
      </c>
      <c r="S78" s="3">
        <v>2880.93</v>
      </c>
      <c r="T78" s="3">
        <v>2944</v>
      </c>
      <c r="U78" s="3">
        <v>17</v>
      </c>
      <c r="V78" s="3">
        <v>619.35</v>
      </c>
      <c r="W78" s="3">
        <v>33445</v>
      </c>
      <c r="X78" s="6">
        <f t="shared" si="3"/>
        <v>16.655609999999999</v>
      </c>
      <c r="Y78" s="3">
        <f>IF(LEFT(A78,1)="6",IF(计算!B$2&gt;明细!G78,明细!G78,INT(计算!B$2)),IF(计算!B$3&gt;明细!G78,明细!G78*2,INT(计算!B$3*2)))</f>
        <v>18</v>
      </c>
      <c r="Z78" s="4">
        <f t="shared" si="4"/>
        <v>299.80097999999998</v>
      </c>
      <c r="AA78" s="2" t="str">
        <f t="shared" si="5"/>
        <v>1607</v>
      </c>
    </row>
    <row r="79" spans="1:27" x14ac:dyDescent="0.15">
      <c r="A79" s="7" t="s">
        <v>427</v>
      </c>
      <c r="B79" s="3" t="s">
        <v>48</v>
      </c>
      <c r="C79" s="3" t="s">
        <v>5</v>
      </c>
      <c r="D79" s="3">
        <v>300527</v>
      </c>
      <c r="E79" s="3">
        <v>11570</v>
      </c>
      <c r="F79" s="3">
        <v>10413</v>
      </c>
      <c r="G79" s="3">
        <v>34.5</v>
      </c>
      <c r="H79" s="3">
        <v>3.45</v>
      </c>
      <c r="I79" s="3">
        <v>6.64</v>
      </c>
      <c r="J79" s="3">
        <v>24.6</v>
      </c>
      <c r="K79" s="4">
        <v>9.56</v>
      </c>
      <c r="L79" s="2">
        <v>42578</v>
      </c>
      <c r="M79" s="2">
        <v>42556</v>
      </c>
      <c r="N79" s="2">
        <v>42604</v>
      </c>
      <c r="O79" s="2">
        <v>42587</v>
      </c>
      <c r="P79" s="3">
        <v>22.99</v>
      </c>
      <c r="Q79" s="3">
        <v>76.349999999999994</v>
      </c>
      <c r="R79" s="5">
        <v>7.51E-2</v>
      </c>
      <c r="S79" s="3">
        <v>2967.67</v>
      </c>
      <c r="T79" s="3">
        <v>3212</v>
      </c>
      <c r="U79" s="3">
        <v>16</v>
      </c>
      <c r="V79" s="3">
        <v>505.72</v>
      </c>
      <c r="W79" s="3">
        <v>16790</v>
      </c>
      <c r="X79" s="6">
        <f t="shared" si="3"/>
        <v>12.609290000000001</v>
      </c>
      <c r="Y79" s="3">
        <f>IF(LEFT(A79,1)="6",IF(计算!B$2&gt;明细!G79,明细!G79,INT(计算!B$2)),IF(计算!B$3&gt;明细!G79,明细!G79*2,INT(计算!B$3*2)))</f>
        <v>18</v>
      </c>
      <c r="Z79" s="4">
        <f t="shared" si="4"/>
        <v>226.96722000000003</v>
      </c>
      <c r="AA79" s="2" t="str">
        <f t="shared" si="5"/>
        <v>1607</v>
      </c>
    </row>
    <row r="80" spans="1:27" x14ac:dyDescent="0.15">
      <c r="A80" s="7" t="s">
        <v>428</v>
      </c>
      <c r="B80" s="3" t="s">
        <v>47</v>
      </c>
      <c r="C80" s="3" t="s">
        <v>5</v>
      </c>
      <c r="D80" s="3">
        <v>300528</v>
      </c>
      <c r="E80" s="3">
        <v>7763</v>
      </c>
      <c r="F80" s="3">
        <v>6987</v>
      </c>
      <c r="G80" s="3">
        <v>31</v>
      </c>
      <c r="H80" s="3">
        <v>3.1</v>
      </c>
      <c r="I80" s="3">
        <v>6.62</v>
      </c>
      <c r="J80" s="3">
        <v>29.15</v>
      </c>
      <c r="K80" s="4">
        <v>9.5299999999999994</v>
      </c>
      <c r="L80" s="2">
        <v>42579</v>
      </c>
      <c r="M80" s="2">
        <v>42559</v>
      </c>
      <c r="N80" s="2">
        <v>42604</v>
      </c>
      <c r="O80" s="2">
        <v>42590</v>
      </c>
      <c r="P80" s="3">
        <v>22.98</v>
      </c>
      <c r="Q80" s="3">
        <v>69.17</v>
      </c>
      <c r="R80" s="5">
        <v>5.2200000000000003E-2</v>
      </c>
      <c r="S80" s="3">
        <v>3175.5</v>
      </c>
      <c r="T80" s="3">
        <v>3311</v>
      </c>
      <c r="U80" s="3">
        <v>16</v>
      </c>
      <c r="V80" s="3">
        <v>533.84</v>
      </c>
      <c r="W80" s="3">
        <v>17670</v>
      </c>
      <c r="X80" s="6">
        <f t="shared" si="3"/>
        <v>9.2237399999999994</v>
      </c>
      <c r="Y80" s="3">
        <f>IF(LEFT(A80,1)="6",IF(计算!B$2&gt;明细!G80,明细!G80,INT(计算!B$2)),IF(计算!B$3&gt;明细!G80,明细!G80*2,INT(计算!B$3*2)))</f>
        <v>18</v>
      </c>
      <c r="Z80" s="4">
        <f t="shared" si="4"/>
        <v>166.02731999999997</v>
      </c>
      <c r="AA80" s="2" t="str">
        <f t="shared" si="5"/>
        <v>1607</v>
      </c>
    </row>
    <row r="81" spans="1:27" x14ac:dyDescent="0.15">
      <c r="A81" s="7" t="s">
        <v>429</v>
      </c>
      <c r="B81" s="3" t="s">
        <v>45</v>
      </c>
      <c r="C81" s="3" t="s">
        <v>5</v>
      </c>
      <c r="D81" s="3">
        <v>780811</v>
      </c>
      <c r="E81" s="3">
        <v>9871</v>
      </c>
      <c r="F81" s="3">
        <v>8884</v>
      </c>
      <c r="G81" s="3">
        <v>29</v>
      </c>
      <c r="H81" s="3">
        <v>2.9</v>
      </c>
      <c r="I81" s="3">
        <v>7.12</v>
      </c>
      <c r="J81" s="3">
        <v>22.92</v>
      </c>
      <c r="K81" s="4">
        <v>10.25</v>
      </c>
      <c r="L81" s="2">
        <v>42580</v>
      </c>
      <c r="M81" s="2">
        <v>42559</v>
      </c>
      <c r="N81" s="2">
        <v>42596</v>
      </c>
      <c r="O81" s="2">
        <v>42590</v>
      </c>
      <c r="P81" s="3">
        <v>14.67</v>
      </c>
      <c r="Q81" s="3">
        <v>29.77</v>
      </c>
      <c r="R81" s="5">
        <v>7.9699999999999993E-2</v>
      </c>
      <c r="S81" s="3">
        <v>459.75</v>
      </c>
      <c r="T81" s="3">
        <v>3121</v>
      </c>
      <c r="U81" s="3">
        <v>13</v>
      </c>
      <c r="V81" s="3">
        <v>389.61</v>
      </c>
      <c r="W81" s="3">
        <v>27740</v>
      </c>
      <c r="X81" s="6">
        <f t="shared" si="3"/>
        <v>22.108779999999996</v>
      </c>
      <c r="Y81" s="3">
        <f>IF(LEFT(A81,1)="6",IF(计算!B$2&gt;明细!G81,明细!G81,INT(计算!B$2)),IF(计算!B$3&gt;明细!G81,明细!G81*2,INT(计算!B$3*2)))</f>
        <v>0</v>
      </c>
      <c r="Z81" s="4">
        <f t="shared" si="4"/>
        <v>0</v>
      </c>
      <c r="AA81" s="2" t="str">
        <f t="shared" si="5"/>
        <v>1607</v>
      </c>
    </row>
    <row r="82" spans="1:27" x14ac:dyDescent="0.15">
      <c r="A82" s="7" t="s">
        <v>430</v>
      </c>
      <c r="B82" s="3" t="s">
        <v>46</v>
      </c>
      <c r="C82" s="3" t="s">
        <v>5</v>
      </c>
      <c r="D82" s="3">
        <v>300531</v>
      </c>
      <c r="E82" s="3">
        <v>2000</v>
      </c>
      <c r="F82" s="3">
        <v>2000</v>
      </c>
      <c r="G82" s="3">
        <v>20</v>
      </c>
      <c r="H82" s="3">
        <v>2</v>
      </c>
      <c r="I82" s="3">
        <v>13.36</v>
      </c>
      <c r="J82" s="3">
        <v>106.5</v>
      </c>
      <c r="K82" s="4">
        <v>19.239999999999998</v>
      </c>
      <c r="L82" s="2">
        <v>42580</v>
      </c>
      <c r="M82" s="2">
        <v>42560</v>
      </c>
      <c r="N82" s="2">
        <v>42604</v>
      </c>
      <c r="O82" s="2">
        <v>42591</v>
      </c>
      <c r="P82" s="3">
        <v>22.98</v>
      </c>
      <c r="Q82" s="3">
        <v>56.86</v>
      </c>
      <c r="R82" s="5">
        <v>1.9400000000000001E-2</v>
      </c>
      <c r="U82" s="3">
        <v>18</v>
      </c>
      <c r="V82" s="3">
        <v>685.55</v>
      </c>
      <c r="W82" s="3">
        <v>45795</v>
      </c>
      <c r="X82" s="6">
        <f t="shared" si="3"/>
        <v>8.8842300000000005</v>
      </c>
      <c r="Y82" s="3">
        <f>IF(LEFT(A82,1)="6",IF(计算!B$2&gt;明细!G82,明细!G82,INT(计算!B$2)),IF(计算!B$3&gt;明细!G82,明细!G82*2,INT(计算!B$3*2)))</f>
        <v>18</v>
      </c>
      <c r="Z82" s="4">
        <f t="shared" si="4"/>
        <v>159.91614000000001</v>
      </c>
      <c r="AA82" s="2" t="str">
        <f t="shared" si="5"/>
        <v>1607</v>
      </c>
    </row>
    <row r="83" spans="1:27" x14ac:dyDescent="0.15">
      <c r="A83" s="7" t="s">
        <v>431</v>
      </c>
      <c r="B83" s="3" t="s">
        <v>44</v>
      </c>
      <c r="C83" s="3" t="s">
        <v>5</v>
      </c>
      <c r="D83" s="3">
        <v>730977</v>
      </c>
      <c r="E83" s="3">
        <v>46700</v>
      </c>
      <c r="F83" s="3">
        <v>42030</v>
      </c>
      <c r="G83" s="3">
        <v>140</v>
      </c>
      <c r="H83" s="3">
        <v>14</v>
      </c>
      <c r="I83" s="3">
        <v>8.92</v>
      </c>
      <c r="J83" s="3">
        <v>24.2</v>
      </c>
      <c r="K83" s="4">
        <v>12.84</v>
      </c>
      <c r="L83" s="2">
        <v>42583</v>
      </c>
      <c r="M83" s="2">
        <v>42591</v>
      </c>
      <c r="N83" s="2">
        <v>42604</v>
      </c>
      <c r="O83" s="2">
        <v>42591</v>
      </c>
      <c r="P83" s="3">
        <v>22.98</v>
      </c>
      <c r="Q83" s="3">
        <v>69.56</v>
      </c>
      <c r="R83" s="5">
        <v>0.2203</v>
      </c>
      <c r="S83" s="3">
        <v>2543.63</v>
      </c>
      <c r="T83" s="3">
        <v>3230</v>
      </c>
      <c r="U83" s="3">
        <v>12</v>
      </c>
      <c r="V83" s="3">
        <v>340.81</v>
      </c>
      <c r="W83" s="3">
        <v>30400</v>
      </c>
      <c r="X83" s="6">
        <f t="shared" si="3"/>
        <v>66.971199999999996</v>
      </c>
      <c r="Y83" s="3">
        <f>IF(LEFT(A83,1)="6",IF(计算!B$2&gt;明细!G83,明细!G83,INT(计算!B$2)),IF(计算!B$3&gt;明细!G83,明细!G83*2,INT(计算!B$3*2)))</f>
        <v>0</v>
      </c>
      <c r="Z83" s="4">
        <f t="shared" si="4"/>
        <v>0</v>
      </c>
      <c r="AA83" s="2" t="str">
        <f t="shared" si="5"/>
        <v>1608</v>
      </c>
    </row>
    <row r="84" spans="1:27" x14ac:dyDescent="0.15">
      <c r="A84" s="7" t="s">
        <v>432</v>
      </c>
      <c r="B84" s="3" t="s">
        <v>42</v>
      </c>
      <c r="C84" s="3" t="s">
        <v>5</v>
      </c>
      <c r="D84" s="3">
        <v>732569</v>
      </c>
      <c r="E84" s="3">
        <v>4001</v>
      </c>
      <c r="F84" s="3">
        <v>3601</v>
      </c>
      <c r="G84" s="3">
        <v>12</v>
      </c>
      <c r="H84" s="3">
        <v>1.2</v>
      </c>
      <c r="I84" s="3">
        <v>15.43</v>
      </c>
      <c r="J84" s="3">
        <v>36.85</v>
      </c>
      <c r="K84" s="4">
        <v>22.22</v>
      </c>
      <c r="L84" s="2">
        <v>42584</v>
      </c>
      <c r="M84" s="2">
        <v>42592</v>
      </c>
      <c r="N84" s="2">
        <v>42604</v>
      </c>
      <c r="O84" s="2">
        <v>42592</v>
      </c>
      <c r="P84" s="3">
        <v>22.98</v>
      </c>
      <c r="Q84" s="3">
        <v>54.5</v>
      </c>
      <c r="R84" s="5">
        <v>5.0799999999999998E-2</v>
      </c>
      <c r="S84" s="3">
        <v>3360.51</v>
      </c>
      <c r="T84" s="3">
        <v>3597</v>
      </c>
      <c r="U84" s="3">
        <v>11</v>
      </c>
      <c r="V84" s="3">
        <v>302.98</v>
      </c>
      <c r="W84" s="3">
        <v>46750</v>
      </c>
      <c r="X84" s="6">
        <f t="shared" si="3"/>
        <v>23.749000000000002</v>
      </c>
      <c r="Y84" s="3">
        <f>IF(LEFT(A84,1)="6",IF(计算!B$2&gt;明细!G84,明细!G84,INT(计算!B$2)),IF(计算!B$3&gt;明细!G84,明细!G84*2,INT(计算!B$3*2)))</f>
        <v>0</v>
      </c>
      <c r="Z84" s="4">
        <f t="shared" si="4"/>
        <v>0</v>
      </c>
      <c r="AA84" s="2" t="str">
        <f t="shared" si="5"/>
        <v>1608</v>
      </c>
    </row>
    <row r="85" spans="1:27" s="1" customFormat="1" x14ac:dyDescent="0.15">
      <c r="A85" s="7" t="s">
        <v>433</v>
      </c>
      <c r="B85" s="1" t="s">
        <v>43</v>
      </c>
      <c r="C85" s="1" t="s">
        <v>5</v>
      </c>
      <c r="D85" s="1">
        <v>300530</v>
      </c>
      <c r="E85" s="1">
        <v>1750</v>
      </c>
      <c r="F85" s="1">
        <v>1750</v>
      </c>
      <c r="G85" s="1">
        <v>17.5</v>
      </c>
      <c r="H85" s="1">
        <v>1.75</v>
      </c>
      <c r="I85" s="1">
        <v>11.95</v>
      </c>
      <c r="J85" s="1">
        <v>60.35</v>
      </c>
      <c r="K85" s="4">
        <v>17.21</v>
      </c>
      <c r="L85" s="2">
        <v>42584</v>
      </c>
      <c r="M85" s="2">
        <v>42591</v>
      </c>
      <c r="N85" s="2">
        <v>42604</v>
      </c>
      <c r="O85" s="2">
        <v>42591</v>
      </c>
      <c r="P85" s="1">
        <v>22.98</v>
      </c>
      <c r="Q85" s="1">
        <v>47.36</v>
      </c>
      <c r="R85" s="5">
        <v>1.8200000000000001E-2</v>
      </c>
      <c r="U85" s="1">
        <v>18</v>
      </c>
      <c r="V85" s="1">
        <v>673.05</v>
      </c>
      <c r="W85" s="1">
        <v>40215</v>
      </c>
      <c r="X85" s="6">
        <f t="shared" si="3"/>
        <v>7.3191300000000004</v>
      </c>
      <c r="Y85" s="3">
        <f>IF(LEFT(A85,1)="6",IF(计算!B$2&gt;明细!G85,明细!G85,INT(计算!B$2)),IF(计算!B$3&gt;明细!G85,明细!G85*2,INT(计算!B$3*2)))</f>
        <v>18</v>
      </c>
      <c r="Z85" s="4">
        <f t="shared" si="4"/>
        <v>131.74433999999999</v>
      </c>
      <c r="AA85" s="2" t="str">
        <f t="shared" si="5"/>
        <v>1608</v>
      </c>
    </row>
    <row r="86" spans="1:27" s="1" customFormat="1" x14ac:dyDescent="0.15">
      <c r="A86" s="7" t="s">
        <v>434</v>
      </c>
      <c r="B86" s="1" t="s">
        <v>41</v>
      </c>
      <c r="C86" s="1" t="s">
        <v>5</v>
      </c>
      <c r="D86" s="1">
        <v>300535</v>
      </c>
      <c r="E86" s="1">
        <v>1494</v>
      </c>
      <c r="F86" s="1">
        <v>1494</v>
      </c>
      <c r="G86" s="1">
        <v>14.5</v>
      </c>
      <c r="H86" s="1">
        <v>1.45</v>
      </c>
      <c r="I86" s="1">
        <v>18.5</v>
      </c>
      <c r="J86" s="1">
        <v>90.29</v>
      </c>
      <c r="K86" s="4">
        <v>26.64</v>
      </c>
      <c r="L86" s="2">
        <v>42585</v>
      </c>
      <c r="M86" s="2">
        <v>42594</v>
      </c>
      <c r="N86" s="2">
        <v>42604</v>
      </c>
      <c r="O86" s="2">
        <v>42594</v>
      </c>
      <c r="P86" s="1">
        <v>22.98</v>
      </c>
      <c r="Q86" s="1">
        <v>47.31</v>
      </c>
      <c r="R86" s="5">
        <v>1.7100000000000001E-2</v>
      </c>
      <c r="U86" s="1">
        <v>16</v>
      </c>
      <c r="V86" s="1">
        <v>549.73</v>
      </c>
      <c r="W86" s="1">
        <v>50850</v>
      </c>
      <c r="X86" s="6">
        <f t="shared" si="3"/>
        <v>8.6953500000000012</v>
      </c>
      <c r="Y86" s="3">
        <f>IF(LEFT(A86,1)="6",IF(计算!B$2&gt;明细!G86,明细!G86,INT(计算!B$2)),IF(计算!B$3&gt;明细!G86,明细!G86*2,INT(计算!B$3*2)))</f>
        <v>18</v>
      </c>
      <c r="Z86" s="4">
        <f t="shared" si="4"/>
        <v>156.51630000000003</v>
      </c>
      <c r="AA86" s="2" t="str">
        <f t="shared" si="5"/>
        <v>1608</v>
      </c>
    </row>
    <row r="87" spans="1:27" s="1" customFormat="1" x14ac:dyDescent="0.15">
      <c r="A87" s="7" t="s">
        <v>435</v>
      </c>
      <c r="B87" s="1" t="s">
        <v>140</v>
      </c>
      <c r="C87" s="1" t="s">
        <v>5</v>
      </c>
      <c r="D87" s="1">
        <v>732159</v>
      </c>
      <c r="E87" s="1">
        <v>2500</v>
      </c>
      <c r="F87" s="1">
        <v>2250</v>
      </c>
      <c r="G87" s="1">
        <v>10</v>
      </c>
      <c r="H87" s="1">
        <v>1</v>
      </c>
      <c r="I87" s="1">
        <v>6.88</v>
      </c>
      <c r="J87" s="1">
        <v>55.9</v>
      </c>
      <c r="K87" s="4">
        <v>9.91</v>
      </c>
      <c r="L87" s="2">
        <v>42586</v>
      </c>
      <c r="M87" s="2">
        <v>42594</v>
      </c>
      <c r="N87" s="2">
        <v>42600</v>
      </c>
      <c r="O87" s="2">
        <v>42594</v>
      </c>
      <c r="P87" s="1">
        <v>18.309999999999999</v>
      </c>
      <c r="Q87" s="1">
        <v>77.06</v>
      </c>
      <c r="R87" s="5">
        <v>3.4500000000000003E-2</v>
      </c>
      <c r="S87" s="1">
        <v>3608.33</v>
      </c>
      <c r="T87" s="1">
        <v>2513</v>
      </c>
      <c r="U87" s="1">
        <v>19</v>
      </c>
      <c r="V87" s="1">
        <v>731.83</v>
      </c>
      <c r="W87" s="1">
        <v>50350</v>
      </c>
      <c r="X87" s="6">
        <f t="shared" si="3"/>
        <v>17.370750000000001</v>
      </c>
      <c r="Y87" s="3">
        <f>IF(LEFT(A87,1)="6",IF(计算!B$2&gt;明细!G87,明细!G87,INT(计算!B$2)),IF(计算!B$3&gt;明细!G87,明细!G87*2,INT(计算!B$3*2)))</f>
        <v>0</v>
      </c>
      <c r="Z87" s="4">
        <f t="shared" si="4"/>
        <v>0</v>
      </c>
      <c r="AA87" s="2" t="str">
        <f t="shared" si="5"/>
        <v>1608</v>
      </c>
    </row>
    <row r="88" spans="1:27" s="1" customFormat="1" x14ac:dyDescent="0.15">
      <c r="A88" s="7" t="s">
        <v>436</v>
      </c>
      <c r="B88" s="1" t="s">
        <v>138</v>
      </c>
      <c r="C88" s="1" t="s">
        <v>5</v>
      </c>
      <c r="D88" s="1">
        <v>730936</v>
      </c>
      <c r="E88" s="1">
        <v>30000</v>
      </c>
      <c r="F88" s="1">
        <v>27000</v>
      </c>
      <c r="G88" s="1">
        <v>90</v>
      </c>
      <c r="H88" s="1">
        <v>9</v>
      </c>
      <c r="I88" s="1">
        <v>4.8</v>
      </c>
      <c r="J88" s="1">
        <v>11.88</v>
      </c>
      <c r="K88" s="4">
        <v>6.91</v>
      </c>
      <c r="L88" s="2">
        <v>42587</v>
      </c>
      <c r="M88" s="2">
        <v>42597</v>
      </c>
      <c r="N88" s="2">
        <v>42604</v>
      </c>
      <c r="O88" s="2">
        <v>42597</v>
      </c>
      <c r="P88" s="1">
        <v>22.86</v>
      </c>
      <c r="Q88" s="1">
        <v>35.72</v>
      </c>
      <c r="R88" s="5">
        <v>0.1535</v>
      </c>
      <c r="S88" s="1">
        <v>3173.94</v>
      </c>
      <c r="T88" s="1">
        <v>3640</v>
      </c>
      <c r="U88" s="1">
        <v>11</v>
      </c>
      <c r="V88" s="1">
        <v>284.58</v>
      </c>
      <c r="W88" s="1">
        <v>13660</v>
      </c>
      <c r="X88" s="6">
        <f t="shared" si="3"/>
        <v>20.9681</v>
      </c>
      <c r="Y88" s="3">
        <f>IF(LEFT(A88,1)="6",IF(计算!B$2&gt;明细!G88,明细!G88,INT(计算!B$2)),IF(计算!B$3&gt;明细!G88,明细!G88*2,INT(计算!B$3*2)))</f>
        <v>0</v>
      </c>
      <c r="Z88" s="4">
        <f t="shared" si="4"/>
        <v>0</v>
      </c>
      <c r="AA88" s="2" t="str">
        <f t="shared" si="5"/>
        <v>1608</v>
      </c>
    </row>
    <row r="89" spans="1:27" s="1" customFormat="1" x14ac:dyDescent="0.15">
      <c r="A89" s="7" t="s">
        <v>437</v>
      </c>
      <c r="B89" s="1" t="s">
        <v>139</v>
      </c>
      <c r="C89" s="1" t="s">
        <v>5</v>
      </c>
      <c r="D89" s="1">
        <v>2808</v>
      </c>
      <c r="E89" s="1">
        <v>3000</v>
      </c>
      <c r="F89" s="1">
        <v>2700</v>
      </c>
      <c r="G89" s="1">
        <v>12</v>
      </c>
      <c r="H89" s="1">
        <v>1.2</v>
      </c>
      <c r="I89" s="1">
        <v>7.71</v>
      </c>
      <c r="J89" s="1">
        <v>40.6</v>
      </c>
      <c r="K89" s="4">
        <v>11.1</v>
      </c>
      <c r="L89" s="2">
        <v>42587</v>
      </c>
      <c r="M89" s="2">
        <v>42594</v>
      </c>
      <c r="N89" s="2">
        <v>42604</v>
      </c>
      <c r="O89" s="2">
        <v>42594</v>
      </c>
      <c r="P89" s="1">
        <v>22.99</v>
      </c>
      <c r="Q89" s="1">
        <v>57.16</v>
      </c>
      <c r="R89" s="5">
        <v>3.0700000000000002E-2</v>
      </c>
      <c r="S89" s="1">
        <v>3661.92</v>
      </c>
      <c r="T89" s="1">
        <v>3676</v>
      </c>
      <c r="U89" s="1">
        <v>17</v>
      </c>
      <c r="V89" s="1">
        <v>624.12</v>
      </c>
      <c r="W89" s="1">
        <v>24060</v>
      </c>
      <c r="X89" s="6">
        <f t="shared" si="3"/>
        <v>7.3864200000000002</v>
      </c>
      <c r="Y89" s="3">
        <f>IF(LEFT(A89,1)="6",IF(计算!B$2&gt;明细!G89,明细!G89,INT(计算!B$2)),IF(计算!B$3&gt;明细!G89,明细!G89*2,INT(计算!B$3*2)))</f>
        <v>18</v>
      </c>
      <c r="Z89" s="4">
        <f t="shared" si="4"/>
        <v>132.95555999999999</v>
      </c>
      <c r="AA89" s="2" t="str">
        <f t="shared" si="5"/>
        <v>1608</v>
      </c>
    </row>
    <row r="90" spans="1:27" s="1" customFormat="1" x14ac:dyDescent="0.15">
      <c r="A90" s="7" t="s">
        <v>438</v>
      </c>
      <c r="B90" s="1" t="s">
        <v>137</v>
      </c>
      <c r="C90" s="1" t="s">
        <v>5</v>
      </c>
      <c r="D90" s="1">
        <v>780997</v>
      </c>
      <c r="E90" s="1">
        <v>50000</v>
      </c>
      <c r="F90" s="1">
        <v>45000</v>
      </c>
      <c r="G90" s="1">
        <v>150</v>
      </c>
      <c r="H90" s="1">
        <v>15</v>
      </c>
      <c r="I90" s="1">
        <v>8.49</v>
      </c>
      <c r="J90" s="1">
        <v>17.05</v>
      </c>
      <c r="K90" s="4">
        <v>12.23</v>
      </c>
      <c r="L90" s="2">
        <v>42590</v>
      </c>
      <c r="M90" s="2">
        <v>42598</v>
      </c>
      <c r="N90" s="2">
        <v>42588</v>
      </c>
      <c r="O90" s="2">
        <v>42598</v>
      </c>
      <c r="P90" s="1">
        <v>6.08</v>
      </c>
      <c r="Q90" s="1">
        <v>6.11</v>
      </c>
      <c r="R90" s="5">
        <v>0.22389999999999999</v>
      </c>
      <c r="S90" s="1">
        <v>2680.13</v>
      </c>
      <c r="T90" s="1">
        <v>3555</v>
      </c>
      <c r="U90" s="1">
        <v>5</v>
      </c>
      <c r="V90" s="1">
        <v>130.38999999999999</v>
      </c>
      <c r="W90" s="1">
        <v>11070</v>
      </c>
      <c r="X90" s="6">
        <f t="shared" si="3"/>
        <v>24.785729999999997</v>
      </c>
      <c r="Y90" s="3">
        <f>IF(LEFT(A90,1)="6",IF(计算!B$2&gt;明细!G90,明细!G90,INT(计算!B$2)),IF(计算!B$3&gt;明细!G90,明细!G90*2,INT(计算!B$3*2)))</f>
        <v>0</v>
      </c>
      <c r="Z90" s="4">
        <f t="shared" si="4"/>
        <v>0</v>
      </c>
      <c r="AA90" s="2" t="str">
        <f t="shared" si="5"/>
        <v>1608</v>
      </c>
    </row>
    <row r="91" spans="1:27" s="1" customFormat="1" x14ac:dyDescent="0.15">
      <c r="A91" s="7" t="s">
        <v>439</v>
      </c>
      <c r="B91" s="1" t="s">
        <v>135</v>
      </c>
      <c r="C91" s="1" t="s">
        <v>5</v>
      </c>
      <c r="D91" s="1">
        <v>780595</v>
      </c>
      <c r="E91" s="1">
        <v>9350</v>
      </c>
      <c r="F91" s="1">
        <v>8415</v>
      </c>
      <c r="G91" s="1">
        <v>37</v>
      </c>
      <c r="H91" s="1">
        <v>3.7</v>
      </c>
      <c r="I91" s="1">
        <v>10.19</v>
      </c>
      <c r="J91" s="1">
        <v>37.25</v>
      </c>
      <c r="K91" s="4">
        <v>14.67</v>
      </c>
      <c r="L91" s="2">
        <v>42591</v>
      </c>
      <c r="M91" s="2">
        <v>42599</v>
      </c>
      <c r="N91" s="2">
        <v>42604</v>
      </c>
      <c r="O91" s="2">
        <v>42599</v>
      </c>
      <c r="P91" s="1">
        <v>22.25</v>
      </c>
      <c r="Q91" s="1">
        <v>68.78</v>
      </c>
      <c r="R91" s="5">
        <v>6.4199999999999993E-2</v>
      </c>
      <c r="S91" s="1">
        <v>3397.88</v>
      </c>
      <c r="T91" s="1">
        <v>3645</v>
      </c>
      <c r="U91" s="1">
        <v>12</v>
      </c>
      <c r="V91" s="1">
        <v>347.89</v>
      </c>
      <c r="W91" s="1">
        <v>35450</v>
      </c>
      <c r="X91" s="6">
        <f t="shared" si="3"/>
        <v>22.758899999999997</v>
      </c>
      <c r="Y91" s="3">
        <f>IF(LEFT(A91,1)="6",IF(计算!B$2&gt;明细!G91,明细!G91,INT(计算!B$2)),IF(计算!B$3&gt;明细!G91,明细!G91*2,INT(计算!B$3*2)))</f>
        <v>0</v>
      </c>
      <c r="Z91" s="4">
        <f t="shared" si="4"/>
        <v>0</v>
      </c>
      <c r="AA91" s="2" t="str">
        <f t="shared" si="5"/>
        <v>1608</v>
      </c>
    </row>
    <row r="92" spans="1:27" s="1" customFormat="1" x14ac:dyDescent="0.15">
      <c r="A92" s="7" t="s">
        <v>440</v>
      </c>
      <c r="B92" s="1" t="s">
        <v>136</v>
      </c>
      <c r="C92" s="1" t="s">
        <v>5</v>
      </c>
      <c r="D92" s="1">
        <v>300532</v>
      </c>
      <c r="E92" s="1">
        <v>2100</v>
      </c>
      <c r="F92" s="1">
        <v>1890</v>
      </c>
      <c r="G92" s="1">
        <v>8</v>
      </c>
      <c r="H92" s="1">
        <v>0.8</v>
      </c>
      <c r="I92" s="1">
        <v>16.32</v>
      </c>
      <c r="J92" s="1">
        <v>63</v>
      </c>
      <c r="K92" s="4">
        <v>23.5</v>
      </c>
      <c r="L92" s="2">
        <v>42591</v>
      </c>
      <c r="M92" s="2">
        <v>42600</v>
      </c>
      <c r="N92" s="2">
        <v>42604</v>
      </c>
      <c r="O92" s="2">
        <v>42600</v>
      </c>
      <c r="P92" s="1">
        <v>22.99</v>
      </c>
      <c r="Q92" s="1">
        <v>85.91</v>
      </c>
      <c r="R92" s="5">
        <v>3.1800000000000002E-2</v>
      </c>
      <c r="S92" s="1">
        <v>3757.43</v>
      </c>
      <c r="T92" s="1">
        <v>3805</v>
      </c>
      <c r="U92" s="1">
        <v>16</v>
      </c>
      <c r="V92" s="1">
        <v>509.99</v>
      </c>
      <c r="W92" s="1">
        <v>41615</v>
      </c>
      <c r="X92" s="6">
        <f t="shared" si="3"/>
        <v>13.23357</v>
      </c>
      <c r="Y92" s="3">
        <f>IF(LEFT(A92,1)="6",IF(计算!B$2&gt;明细!G92,明细!G92,INT(计算!B$2)),IF(计算!B$3&gt;明细!G92,明细!G92*2,INT(计算!B$3*2)))</f>
        <v>16</v>
      </c>
      <c r="Z92" s="4">
        <f t="shared" si="4"/>
        <v>211.73712</v>
      </c>
      <c r="AA92" s="2" t="str">
        <f t="shared" si="5"/>
        <v>1608</v>
      </c>
    </row>
    <row r="93" spans="1:27" s="1" customFormat="1" x14ac:dyDescent="0.15">
      <c r="A93" s="7" t="s">
        <v>441</v>
      </c>
      <c r="B93" s="1" t="s">
        <v>134</v>
      </c>
      <c r="C93" s="1" t="s">
        <v>5</v>
      </c>
      <c r="D93" s="1">
        <v>732986</v>
      </c>
      <c r="E93" s="1">
        <v>2500</v>
      </c>
      <c r="F93" s="1">
        <v>2250</v>
      </c>
      <c r="G93" s="1">
        <v>10</v>
      </c>
      <c r="H93" s="1">
        <v>1</v>
      </c>
      <c r="I93" s="1">
        <v>23.26</v>
      </c>
      <c r="J93" s="1">
        <v>215.99</v>
      </c>
      <c r="K93" s="4">
        <v>33.49</v>
      </c>
      <c r="L93" s="2">
        <v>42592</v>
      </c>
      <c r="M93" s="2">
        <v>42600</v>
      </c>
      <c r="N93" s="2">
        <v>42598</v>
      </c>
      <c r="O93" s="2">
        <v>42600</v>
      </c>
      <c r="P93" s="1">
        <v>16.41</v>
      </c>
      <c r="Q93" s="1">
        <v>56.93</v>
      </c>
      <c r="R93" s="5">
        <v>3.3500000000000002E-2</v>
      </c>
      <c r="S93" s="1">
        <v>3562.86</v>
      </c>
      <c r="T93" s="1">
        <v>3743</v>
      </c>
      <c r="U93" s="1">
        <v>18</v>
      </c>
      <c r="V93" s="1">
        <v>660.88</v>
      </c>
      <c r="W93" s="1">
        <v>153721</v>
      </c>
      <c r="X93" s="6">
        <f t="shared" si="3"/>
        <v>51.496535000000002</v>
      </c>
      <c r="Y93" s="3">
        <f>IF(LEFT(A93,1)="6",IF(计算!B$2&gt;明细!G93,明细!G93,INT(计算!B$2)),IF(计算!B$3&gt;明细!G93,明细!G93*2,INT(计算!B$3*2)))</f>
        <v>0</v>
      </c>
      <c r="Z93" s="4">
        <f t="shared" si="4"/>
        <v>0</v>
      </c>
      <c r="AA93" s="2" t="str">
        <f t="shared" si="5"/>
        <v>1608</v>
      </c>
    </row>
    <row r="94" spans="1:27" s="1" customFormat="1" x14ac:dyDescent="0.15">
      <c r="A94" s="7" t="s">
        <v>442</v>
      </c>
      <c r="B94" s="1" t="s">
        <v>132</v>
      </c>
      <c r="C94" s="1" t="s">
        <v>5</v>
      </c>
      <c r="D94" s="1">
        <v>732515</v>
      </c>
      <c r="E94" s="1">
        <v>5800</v>
      </c>
      <c r="F94" s="1">
        <v>5220</v>
      </c>
      <c r="G94" s="1">
        <v>17</v>
      </c>
      <c r="H94" s="1">
        <v>1.7</v>
      </c>
      <c r="I94" s="1">
        <v>14.94</v>
      </c>
      <c r="J94" s="1">
        <v>36.15</v>
      </c>
      <c r="K94" s="4">
        <v>21.51</v>
      </c>
      <c r="L94" s="2">
        <v>42593</v>
      </c>
      <c r="M94" s="2">
        <v>42601</v>
      </c>
      <c r="N94" s="2">
        <v>42604</v>
      </c>
      <c r="O94" s="2">
        <v>42601</v>
      </c>
      <c r="P94" s="1">
        <v>22.99</v>
      </c>
      <c r="Q94" s="1">
        <v>33.979999999999997</v>
      </c>
      <c r="R94" s="5">
        <v>5.6399999999999999E-2</v>
      </c>
      <c r="S94" s="1">
        <v>3333.83</v>
      </c>
      <c r="T94" s="1">
        <v>3602</v>
      </c>
      <c r="U94" s="1">
        <v>8</v>
      </c>
      <c r="V94" s="1">
        <v>204.89</v>
      </c>
      <c r="W94" s="1">
        <v>30611</v>
      </c>
      <c r="X94" s="6">
        <f t="shared" si="3"/>
        <v>17.264603999999999</v>
      </c>
      <c r="Y94" s="3">
        <f>IF(LEFT(A94,1)="6",IF(计算!B$2&gt;明细!G94,明细!G94,INT(计算!B$2)),IF(计算!B$3&gt;明细!G94,明细!G94*2,INT(计算!B$3*2)))</f>
        <v>0</v>
      </c>
      <c r="Z94" s="4">
        <f t="shared" si="4"/>
        <v>0</v>
      </c>
      <c r="AA94" s="2" t="str">
        <f t="shared" si="5"/>
        <v>1608</v>
      </c>
    </row>
    <row r="95" spans="1:27" s="1" customFormat="1" x14ac:dyDescent="0.15">
      <c r="A95" s="7" t="s">
        <v>443</v>
      </c>
      <c r="B95" s="1" t="s">
        <v>133</v>
      </c>
      <c r="C95" s="1" t="s">
        <v>5</v>
      </c>
      <c r="D95" s="1">
        <v>300533</v>
      </c>
      <c r="E95" s="1">
        <v>2500</v>
      </c>
      <c r="F95" s="1">
        <v>2250</v>
      </c>
      <c r="G95" s="1">
        <v>10</v>
      </c>
      <c r="H95" s="1">
        <v>1</v>
      </c>
      <c r="I95" s="1">
        <v>37.020000000000003</v>
      </c>
      <c r="J95" s="1">
        <v>106.46</v>
      </c>
      <c r="K95" s="4">
        <v>53.31</v>
      </c>
      <c r="L95" s="2">
        <v>42593</v>
      </c>
      <c r="M95" s="2">
        <v>42600</v>
      </c>
      <c r="N95" s="2">
        <v>42603</v>
      </c>
      <c r="O95" s="2">
        <v>42600</v>
      </c>
      <c r="P95" s="1">
        <v>21.97</v>
      </c>
      <c r="Q95" s="1">
        <v>85.65</v>
      </c>
      <c r="R95" s="5">
        <v>3.1800000000000002E-2</v>
      </c>
      <c r="S95" s="1">
        <v>3641.99</v>
      </c>
      <c r="T95" s="1">
        <v>3962</v>
      </c>
      <c r="U95" s="1">
        <v>13</v>
      </c>
      <c r="V95" s="1">
        <v>388.38</v>
      </c>
      <c r="W95" s="1">
        <v>71889</v>
      </c>
      <c r="X95" s="6">
        <f t="shared" si="3"/>
        <v>22.860702</v>
      </c>
      <c r="Y95" s="3">
        <f>IF(LEFT(A95,1)="6",IF(计算!B$2&gt;明细!G95,明细!G95,INT(计算!B$2)),IF(计算!B$3&gt;明细!G95,明细!G95*2,INT(计算!B$3*2)))</f>
        <v>18</v>
      </c>
      <c r="Z95" s="4">
        <f t="shared" si="4"/>
        <v>411.492636</v>
      </c>
      <c r="AA95" s="2" t="str">
        <f t="shared" si="5"/>
        <v>1608</v>
      </c>
    </row>
    <row r="96" spans="1:27" s="1" customFormat="1" x14ac:dyDescent="0.15">
      <c r="A96" s="7" t="s">
        <v>444</v>
      </c>
      <c r="B96" s="1" t="s">
        <v>130</v>
      </c>
      <c r="C96" s="1" t="s">
        <v>5</v>
      </c>
      <c r="D96" s="1">
        <v>732031</v>
      </c>
      <c r="E96" s="1">
        <v>2000</v>
      </c>
      <c r="F96" s="1">
        <v>2000</v>
      </c>
      <c r="G96" s="1">
        <v>20</v>
      </c>
      <c r="H96" s="1">
        <v>2</v>
      </c>
      <c r="I96" s="1">
        <v>11.71</v>
      </c>
      <c r="J96" s="1">
        <v>54.05</v>
      </c>
      <c r="K96" s="4">
        <v>16.86</v>
      </c>
      <c r="L96" s="2">
        <v>42594</v>
      </c>
      <c r="M96" s="2">
        <v>42604</v>
      </c>
      <c r="N96" s="2">
        <v>42604</v>
      </c>
      <c r="O96" s="2">
        <v>42604</v>
      </c>
      <c r="P96" s="1">
        <v>22.99</v>
      </c>
      <c r="Q96" s="1">
        <v>38.96</v>
      </c>
      <c r="R96" s="5">
        <v>1.9900000000000001E-2</v>
      </c>
      <c r="U96" s="1">
        <v>15</v>
      </c>
      <c r="V96" s="1">
        <v>408.37</v>
      </c>
      <c r="W96" s="1">
        <v>47820</v>
      </c>
      <c r="X96" s="6">
        <f t="shared" si="3"/>
        <v>9.5161800000000003</v>
      </c>
      <c r="Y96" s="3">
        <f>IF(LEFT(A96,1)="6",IF(计算!B$2&gt;明细!G96,明细!G96,INT(计算!B$2)),IF(计算!B$3&gt;明细!G96,明细!G96*2,INT(计算!B$3*2)))</f>
        <v>0</v>
      </c>
      <c r="Z96" s="4">
        <f t="shared" si="4"/>
        <v>0</v>
      </c>
      <c r="AA96" s="2" t="str">
        <f t="shared" si="5"/>
        <v>1608</v>
      </c>
    </row>
    <row r="97" spans="1:27" s="1" customFormat="1" x14ac:dyDescent="0.15">
      <c r="A97" s="7" t="s">
        <v>445</v>
      </c>
      <c r="B97" s="1" t="s">
        <v>131</v>
      </c>
      <c r="C97" s="1" t="s">
        <v>5</v>
      </c>
      <c r="D97" s="1">
        <v>300540</v>
      </c>
      <c r="E97" s="1">
        <v>2000</v>
      </c>
      <c r="F97" s="1">
        <v>2000</v>
      </c>
      <c r="G97" s="1">
        <v>20</v>
      </c>
      <c r="H97" s="1">
        <v>2</v>
      </c>
      <c r="I97" s="1">
        <v>16.670000000000002</v>
      </c>
      <c r="J97" s="1">
        <v>51.73</v>
      </c>
      <c r="K97" s="4">
        <v>24</v>
      </c>
      <c r="L97" s="2">
        <v>42594</v>
      </c>
      <c r="M97" s="2">
        <v>42605</v>
      </c>
      <c r="N97" s="2">
        <v>42604</v>
      </c>
      <c r="O97" s="2">
        <v>42605</v>
      </c>
      <c r="P97" s="1">
        <v>22.98</v>
      </c>
      <c r="Q97" s="1">
        <v>47.45</v>
      </c>
      <c r="R97" s="5">
        <v>1.8200000000000001E-2</v>
      </c>
      <c r="U97" s="1">
        <v>14</v>
      </c>
      <c r="V97" s="1">
        <v>362.93</v>
      </c>
      <c r="W97" s="1">
        <v>30250</v>
      </c>
      <c r="X97" s="6">
        <f t="shared" si="3"/>
        <v>5.5055000000000005</v>
      </c>
      <c r="Y97" s="3">
        <f>IF(LEFT(A97,1)="6",IF(计算!B$2&gt;明细!G97,明细!G97,INT(计算!B$2)),IF(计算!B$3&gt;明细!G97,明细!G97*2,INT(计算!B$3*2)))</f>
        <v>18</v>
      </c>
      <c r="Z97" s="4">
        <f t="shared" si="4"/>
        <v>99.099000000000004</v>
      </c>
      <c r="AA97" s="2" t="str">
        <f t="shared" si="5"/>
        <v>1608</v>
      </c>
    </row>
    <row r="98" spans="1:27" s="1" customFormat="1" x14ac:dyDescent="0.15">
      <c r="A98" s="7" t="s">
        <v>446</v>
      </c>
      <c r="B98" s="1" t="s">
        <v>129</v>
      </c>
      <c r="C98" s="1" t="s">
        <v>5</v>
      </c>
      <c r="D98" s="1">
        <v>2809</v>
      </c>
      <c r="E98" s="1">
        <v>2000</v>
      </c>
      <c r="F98" s="1">
        <v>2000</v>
      </c>
      <c r="G98" s="1">
        <v>20</v>
      </c>
      <c r="H98" s="1">
        <v>2</v>
      </c>
      <c r="I98" s="1">
        <v>22.46</v>
      </c>
      <c r="J98" s="1">
        <v>74.33</v>
      </c>
      <c r="K98" s="4">
        <v>32.340000000000003</v>
      </c>
      <c r="L98" s="2">
        <v>42597</v>
      </c>
      <c r="M98" s="2">
        <v>42605</v>
      </c>
      <c r="N98" s="2">
        <v>42604</v>
      </c>
      <c r="O98" s="2">
        <v>42605</v>
      </c>
      <c r="P98" s="1">
        <v>22.69</v>
      </c>
      <c r="Q98" s="1">
        <v>46.56</v>
      </c>
      <c r="R98" s="5">
        <v>1.66E-2</v>
      </c>
      <c r="U98" s="1">
        <v>12</v>
      </c>
      <c r="V98" s="1">
        <v>337</v>
      </c>
      <c r="W98" s="1">
        <v>37845</v>
      </c>
      <c r="X98" s="6">
        <f t="shared" si="3"/>
        <v>6.2822699999999996</v>
      </c>
      <c r="Y98" s="3">
        <f>IF(LEFT(A98,1)="6",IF(计算!B$2&gt;明细!G98,明细!G98,INT(计算!B$2)),IF(计算!B$3&gt;明细!G98,明细!G98*2,INT(计算!B$3*2)))</f>
        <v>18</v>
      </c>
      <c r="Z98" s="4">
        <f t="shared" si="4"/>
        <v>113.08085999999999</v>
      </c>
      <c r="AA98" s="2" t="str">
        <f t="shared" si="5"/>
        <v>1608</v>
      </c>
    </row>
    <row r="99" spans="1:27" s="1" customFormat="1" x14ac:dyDescent="0.15">
      <c r="A99" s="7" t="s">
        <v>447</v>
      </c>
      <c r="B99" s="1" t="s">
        <v>127</v>
      </c>
      <c r="C99" s="1" t="s">
        <v>5</v>
      </c>
      <c r="D99" s="1">
        <v>732007</v>
      </c>
      <c r="E99" s="1">
        <v>3335</v>
      </c>
      <c r="F99" s="1">
        <v>3002</v>
      </c>
      <c r="G99" s="1">
        <v>13</v>
      </c>
      <c r="H99" s="1">
        <v>1.3</v>
      </c>
      <c r="I99" s="1">
        <v>11.66</v>
      </c>
      <c r="J99" s="1">
        <v>54</v>
      </c>
      <c r="K99" s="4">
        <v>16.79</v>
      </c>
      <c r="L99" s="2">
        <v>42598</v>
      </c>
      <c r="M99" s="2">
        <v>42608</v>
      </c>
      <c r="N99" s="2">
        <v>42604</v>
      </c>
      <c r="O99" s="2">
        <v>42608</v>
      </c>
      <c r="P99" s="1">
        <v>22.97</v>
      </c>
      <c r="Q99" s="1">
        <v>13.87</v>
      </c>
      <c r="R99" s="5">
        <v>3.8100000000000002E-2</v>
      </c>
      <c r="S99" s="1">
        <v>1506.06</v>
      </c>
      <c r="T99" s="1">
        <v>1536</v>
      </c>
      <c r="U99" s="1">
        <v>13</v>
      </c>
      <c r="V99" s="1">
        <v>378.39</v>
      </c>
      <c r="W99" s="1">
        <v>44120</v>
      </c>
      <c r="X99" s="6">
        <f t="shared" si="3"/>
        <v>16.809719999999999</v>
      </c>
      <c r="Y99" s="3">
        <f>IF(LEFT(A99,1)="6",IF(计算!B$2&gt;明细!G99,明细!G99,INT(计算!B$2)),IF(计算!B$3&gt;明细!G99,明细!G99*2,INT(计算!B$3*2)))</f>
        <v>0</v>
      </c>
      <c r="Z99" s="4">
        <f t="shared" si="4"/>
        <v>0</v>
      </c>
      <c r="AA99" s="2" t="str">
        <f t="shared" si="5"/>
        <v>1608</v>
      </c>
    </row>
    <row r="100" spans="1:27" s="1" customFormat="1" x14ac:dyDescent="0.15">
      <c r="A100" s="7" t="s">
        <v>448</v>
      </c>
      <c r="B100" s="1" t="s">
        <v>128</v>
      </c>
      <c r="C100" s="1" t="s">
        <v>5</v>
      </c>
      <c r="D100" s="1">
        <v>300538</v>
      </c>
      <c r="E100" s="1">
        <v>1400</v>
      </c>
      <c r="F100" s="1">
        <v>1400</v>
      </c>
      <c r="G100" s="1">
        <v>14</v>
      </c>
      <c r="H100" s="1">
        <v>1.4</v>
      </c>
      <c r="I100" s="1">
        <v>15.85</v>
      </c>
      <c r="J100" s="1">
        <v>71.31</v>
      </c>
      <c r="K100" s="4">
        <v>22.82</v>
      </c>
      <c r="L100" s="2">
        <v>42598</v>
      </c>
      <c r="M100" s="2">
        <v>42608</v>
      </c>
      <c r="N100" s="2">
        <v>42604</v>
      </c>
      <c r="O100" s="2">
        <v>42608</v>
      </c>
      <c r="P100" s="1">
        <v>22.98</v>
      </c>
      <c r="Q100" s="1">
        <v>38.58</v>
      </c>
      <c r="R100" s="5">
        <v>1.5900000000000001E-2</v>
      </c>
      <c r="U100" s="1">
        <v>16</v>
      </c>
      <c r="V100" s="1">
        <v>490.73</v>
      </c>
      <c r="W100" s="1">
        <v>38890</v>
      </c>
      <c r="X100" s="6">
        <f t="shared" si="3"/>
        <v>6.1835100000000001</v>
      </c>
      <c r="Y100" s="3">
        <f>IF(LEFT(A100,1)="6",IF(计算!B$2&gt;明细!G100,明细!G100,INT(计算!B$2)),IF(计算!B$3&gt;明细!G100,明细!G100*2,INT(计算!B$3*2)))</f>
        <v>18</v>
      </c>
      <c r="Z100" s="4">
        <f t="shared" si="4"/>
        <v>111.30318</v>
      </c>
      <c r="AA100" s="2" t="str">
        <f t="shared" si="5"/>
        <v>1608</v>
      </c>
    </row>
    <row r="101" spans="1:27" s="1" customFormat="1" x14ac:dyDescent="0.15">
      <c r="A101" s="7" t="s">
        <v>449</v>
      </c>
      <c r="B101" s="1" t="s">
        <v>125</v>
      </c>
      <c r="C101" s="1" t="s">
        <v>5</v>
      </c>
      <c r="D101" s="1">
        <v>732090</v>
      </c>
      <c r="E101" s="1">
        <v>2500</v>
      </c>
      <c r="F101" s="1">
        <v>2250</v>
      </c>
      <c r="G101" s="1">
        <v>10</v>
      </c>
      <c r="H101" s="1">
        <v>1</v>
      </c>
      <c r="I101" s="1">
        <v>8.4700000000000006</v>
      </c>
      <c r="J101" s="1">
        <v>44.29</v>
      </c>
      <c r="K101" s="4">
        <v>12.2</v>
      </c>
      <c r="L101" s="2">
        <v>42600</v>
      </c>
      <c r="M101" s="2">
        <v>42613</v>
      </c>
      <c r="N101" s="2">
        <v>42604</v>
      </c>
      <c r="O101" s="2">
        <v>42613</v>
      </c>
      <c r="P101" s="1">
        <v>22.98</v>
      </c>
      <c r="Q101" s="1">
        <v>47.13</v>
      </c>
      <c r="R101" s="5">
        <v>3.2500000000000001E-2</v>
      </c>
      <c r="S101" s="1">
        <v>2317.41</v>
      </c>
      <c r="T101" s="1">
        <v>2327</v>
      </c>
      <c r="U101" s="1">
        <v>18</v>
      </c>
      <c r="V101" s="1">
        <v>460.57</v>
      </c>
      <c r="W101" s="1">
        <v>39010</v>
      </c>
      <c r="X101" s="6">
        <f t="shared" si="3"/>
        <v>12.67825</v>
      </c>
      <c r="Y101" s="3">
        <f>IF(LEFT(A101,1)="6",IF(计算!B$2&gt;明细!G101,明细!G101,INT(计算!B$2)),IF(计算!B$3&gt;明细!G101,明细!G101*2,INT(计算!B$3*2)))</f>
        <v>0</v>
      </c>
      <c r="Z101" s="4">
        <f t="shared" si="4"/>
        <v>0</v>
      </c>
      <c r="AA101" s="2" t="str">
        <f t="shared" si="5"/>
        <v>1608</v>
      </c>
    </row>
    <row r="102" spans="1:27" s="1" customFormat="1" x14ac:dyDescent="0.15">
      <c r="A102" s="7" t="s">
        <v>450</v>
      </c>
      <c r="B102" s="1" t="s">
        <v>126</v>
      </c>
      <c r="C102" s="1" t="s">
        <v>5</v>
      </c>
      <c r="D102" s="1">
        <v>2810</v>
      </c>
      <c r="E102" s="1">
        <v>2398</v>
      </c>
      <c r="F102" s="1">
        <v>2158</v>
      </c>
      <c r="G102" s="1">
        <v>8.5</v>
      </c>
      <c r="H102" s="1">
        <v>0.85</v>
      </c>
      <c r="I102" s="1">
        <v>9.91</v>
      </c>
      <c r="J102" s="1">
        <v>47.6</v>
      </c>
      <c r="K102" s="4">
        <v>14.27</v>
      </c>
      <c r="L102" s="2">
        <v>42600</v>
      </c>
      <c r="M102" s="2">
        <v>42608</v>
      </c>
      <c r="N102" s="2">
        <v>42604</v>
      </c>
      <c r="O102" s="2">
        <v>42608</v>
      </c>
      <c r="P102" s="1">
        <v>22.98</v>
      </c>
      <c r="Q102" s="1">
        <v>46.43</v>
      </c>
      <c r="R102" s="5">
        <v>2.9000000000000001E-2</v>
      </c>
      <c r="S102" s="1">
        <v>4159</v>
      </c>
      <c r="T102" s="1">
        <v>4213</v>
      </c>
      <c r="U102" s="1">
        <v>16</v>
      </c>
      <c r="V102" s="1">
        <v>479.72</v>
      </c>
      <c r="W102" s="1">
        <v>23770</v>
      </c>
      <c r="X102" s="6">
        <f t="shared" si="3"/>
        <v>6.8933</v>
      </c>
      <c r="Y102" s="3">
        <f>IF(LEFT(A102,1)="6",IF(计算!B$2&gt;明细!G102,明细!G102,INT(计算!B$2)),IF(计算!B$3&gt;明细!G102,明细!G102*2,INT(计算!B$3*2)))</f>
        <v>17</v>
      </c>
      <c r="Z102" s="4">
        <f t="shared" si="4"/>
        <v>117.1861</v>
      </c>
      <c r="AA102" s="2" t="str">
        <f t="shared" si="5"/>
        <v>1608</v>
      </c>
    </row>
    <row r="103" spans="1:27" s="1" customFormat="1" x14ac:dyDescent="0.15">
      <c r="A103" s="7" t="s">
        <v>451</v>
      </c>
      <c r="B103" s="1" t="s">
        <v>124</v>
      </c>
      <c r="C103" s="1" t="s">
        <v>5</v>
      </c>
      <c r="D103" s="1">
        <v>300537</v>
      </c>
      <c r="E103" s="1">
        <v>2500</v>
      </c>
      <c r="F103" s="1">
        <v>2250</v>
      </c>
      <c r="G103" s="1">
        <v>10</v>
      </c>
      <c r="H103" s="1">
        <v>1</v>
      </c>
      <c r="I103" s="1">
        <v>9.19</v>
      </c>
      <c r="J103" s="1">
        <v>45.92</v>
      </c>
      <c r="K103" s="4">
        <v>13.23</v>
      </c>
      <c r="L103" s="2">
        <v>42601</v>
      </c>
      <c r="M103" s="2">
        <v>42612</v>
      </c>
      <c r="N103" s="2">
        <v>42604</v>
      </c>
      <c r="O103" s="2">
        <v>42612</v>
      </c>
      <c r="P103" s="1">
        <v>22.98</v>
      </c>
      <c r="Q103" s="1">
        <v>46.35</v>
      </c>
      <c r="R103" s="5">
        <v>3.1099999999999999E-2</v>
      </c>
      <c r="S103" s="1">
        <v>3420.64</v>
      </c>
      <c r="T103" s="1">
        <v>3509</v>
      </c>
      <c r="U103" s="1">
        <v>15</v>
      </c>
      <c r="V103" s="1">
        <v>483.46</v>
      </c>
      <c r="W103" s="1">
        <v>22215</v>
      </c>
      <c r="X103" s="6">
        <f t="shared" si="3"/>
        <v>6.9088649999999996</v>
      </c>
      <c r="Y103" s="3">
        <f>IF(LEFT(A103,1)="6",IF(计算!B$2&gt;明细!G103,明细!G103,INT(计算!B$2)),IF(计算!B$3&gt;明细!G103,明细!G103*2,INT(计算!B$3*2)))</f>
        <v>18</v>
      </c>
      <c r="Z103" s="4">
        <f t="shared" si="4"/>
        <v>124.35956999999999</v>
      </c>
      <c r="AA103" s="2" t="str">
        <f t="shared" si="5"/>
        <v>1608</v>
      </c>
    </row>
    <row r="104" spans="1:27" s="1" customFormat="1" x14ac:dyDescent="0.15">
      <c r="A104" s="7" t="s">
        <v>452</v>
      </c>
      <c r="B104" s="1" t="s">
        <v>122</v>
      </c>
      <c r="C104" s="1" t="s">
        <v>5</v>
      </c>
      <c r="D104" s="1">
        <v>732658</v>
      </c>
      <c r="E104" s="1">
        <v>4200</v>
      </c>
      <c r="F104" s="1">
        <v>3780</v>
      </c>
      <c r="G104" s="1">
        <v>12</v>
      </c>
      <c r="H104" s="1">
        <v>1.2</v>
      </c>
      <c r="I104" s="1">
        <v>14.58</v>
      </c>
      <c r="J104" s="1">
        <v>48.38</v>
      </c>
      <c r="K104" s="4">
        <v>21</v>
      </c>
      <c r="L104" s="2">
        <v>42605</v>
      </c>
      <c r="M104" s="2">
        <v>42583</v>
      </c>
      <c r="N104" s="2">
        <v>42635</v>
      </c>
      <c r="O104" s="2">
        <v>42614</v>
      </c>
      <c r="P104" s="1">
        <v>22.99</v>
      </c>
      <c r="Q104" s="1">
        <v>43.99</v>
      </c>
      <c r="R104" s="5">
        <v>4.9799999999999997E-2</v>
      </c>
      <c r="S104" s="1">
        <v>4080.08</v>
      </c>
      <c r="T104" s="1">
        <v>4338</v>
      </c>
      <c r="U104" s="1">
        <v>12</v>
      </c>
      <c r="V104" s="1">
        <v>313.72000000000003</v>
      </c>
      <c r="W104" s="1">
        <v>45740</v>
      </c>
      <c r="X104" s="6">
        <f t="shared" si="3"/>
        <v>22.77852</v>
      </c>
      <c r="Y104" s="3">
        <f>IF(LEFT(A104,1)="6",IF(计算!B$2&gt;明细!G104,明细!G104,INT(计算!B$2)),IF(计算!B$3&gt;明细!G104,明细!G104*2,INT(计算!B$3*2)))</f>
        <v>0</v>
      </c>
      <c r="Z104" s="4">
        <f t="shared" si="4"/>
        <v>0</v>
      </c>
      <c r="AA104" s="2" t="str">
        <f t="shared" si="5"/>
        <v>1608</v>
      </c>
    </row>
    <row r="105" spans="1:27" s="1" customFormat="1" x14ac:dyDescent="0.15">
      <c r="A105" s="7" t="s">
        <v>453</v>
      </c>
      <c r="B105" s="1" t="s">
        <v>123</v>
      </c>
      <c r="C105" s="1" t="s">
        <v>5</v>
      </c>
      <c r="D105" s="1">
        <v>300539</v>
      </c>
      <c r="E105" s="1">
        <v>2375</v>
      </c>
      <c r="F105" s="1">
        <v>2138</v>
      </c>
      <c r="G105" s="1">
        <v>9</v>
      </c>
      <c r="H105" s="1">
        <v>0.9</v>
      </c>
      <c r="I105" s="1">
        <v>6.12</v>
      </c>
      <c r="J105" s="1">
        <v>48.52</v>
      </c>
      <c r="K105" s="4">
        <v>8.81</v>
      </c>
      <c r="L105" s="2">
        <v>42605</v>
      </c>
      <c r="M105" s="2">
        <v>42612</v>
      </c>
      <c r="N105" s="2">
        <v>42604</v>
      </c>
      <c r="O105" s="2">
        <v>42612</v>
      </c>
      <c r="P105" s="1">
        <v>22.96</v>
      </c>
      <c r="Q105" s="1">
        <v>53.1</v>
      </c>
      <c r="R105" s="5">
        <v>3.1899999999999998E-2</v>
      </c>
      <c r="S105" s="1">
        <v>2456.9499999999998</v>
      </c>
      <c r="T105" s="1">
        <v>2453</v>
      </c>
      <c r="U105" s="1">
        <v>18</v>
      </c>
      <c r="V105" s="1">
        <v>665.03</v>
      </c>
      <c r="W105" s="1">
        <v>20350</v>
      </c>
      <c r="X105" s="6">
        <f t="shared" si="3"/>
        <v>6.4916499999999999</v>
      </c>
      <c r="Y105" s="3">
        <f>IF(LEFT(A105,1)="6",IF(计算!B$2&gt;明细!G105,明细!G105,INT(计算!B$2)),IF(计算!B$3&gt;明细!G105,明细!G105*2,INT(计算!B$3*2)))</f>
        <v>18</v>
      </c>
      <c r="Z105" s="4">
        <f t="shared" si="4"/>
        <v>116.8497</v>
      </c>
      <c r="AA105" s="2" t="str">
        <f t="shared" si="5"/>
        <v>1608</v>
      </c>
    </row>
    <row r="106" spans="1:27" s="1" customFormat="1" x14ac:dyDescent="0.15">
      <c r="A106" s="7" t="s">
        <v>454</v>
      </c>
      <c r="B106" s="1" t="s">
        <v>120</v>
      </c>
      <c r="C106" s="1" t="s">
        <v>5</v>
      </c>
      <c r="D106" s="1">
        <v>732843</v>
      </c>
      <c r="E106" s="1">
        <v>9970</v>
      </c>
      <c r="F106" s="1">
        <v>8973</v>
      </c>
      <c r="G106" s="1">
        <v>29</v>
      </c>
      <c r="H106" s="1">
        <v>2.9</v>
      </c>
      <c r="I106" s="1">
        <v>5.03</v>
      </c>
      <c r="J106" s="1">
        <v>19.8</v>
      </c>
      <c r="K106" s="4">
        <v>7.24</v>
      </c>
      <c r="L106" s="2">
        <v>42608</v>
      </c>
      <c r="M106" s="2">
        <v>42587</v>
      </c>
      <c r="N106" s="2">
        <v>42635</v>
      </c>
      <c r="O106" s="2">
        <v>42618</v>
      </c>
      <c r="P106" s="1">
        <v>22.97</v>
      </c>
      <c r="Q106" s="1">
        <v>14.15</v>
      </c>
      <c r="R106" s="5">
        <v>7.3499999999999996E-2</v>
      </c>
      <c r="S106" s="1">
        <v>3386.33</v>
      </c>
      <c r="T106" s="1">
        <v>3548</v>
      </c>
      <c r="U106" s="1">
        <v>13</v>
      </c>
      <c r="V106" s="1">
        <v>330.02</v>
      </c>
      <c r="W106" s="1">
        <v>16600</v>
      </c>
      <c r="X106" s="6">
        <f t="shared" si="3"/>
        <v>12.200999999999999</v>
      </c>
      <c r="Y106" s="3">
        <f>IF(LEFT(A106,1)="6",IF(计算!B$2&gt;明细!G106,明细!G106,INT(计算!B$2)),IF(计算!B$3&gt;明细!G106,明细!G106*2,INT(计算!B$3*2)))</f>
        <v>0</v>
      </c>
      <c r="Z106" s="4">
        <f t="shared" si="4"/>
        <v>0</v>
      </c>
      <c r="AA106" s="2" t="str">
        <f t="shared" si="5"/>
        <v>1608</v>
      </c>
    </row>
    <row r="107" spans="1:27" s="1" customFormat="1" x14ac:dyDescent="0.15">
      <c r="A107" s="7" t="s">
        <v>455</v>
      </c>
      <c r="B107" s="1" t="s">
        <v>121</v>
      </c>
      <c r="C107" s="1" t="s">
        <v>5</v>
      </c>
      <c r="D107" s="1">
        <v>2807</v>
      </c>
      <c r="E107" s="1">
        <v>20945</v>
      </c>
      <c r="F107" s="1">
        <v>18850</v>
      </c>
      <c r="G107" s="1">
        <v>59</v>
      </c>
      <c r="H107" s="1">
        <v>5.9</v>
      </c>
      <c r="I107" s="1">
        <v>4.6399999999999997</v>
      </c>
      <c r="J107" s="1">
        <v>21.07</v>
      </c>
      <c r="K107" s="4">
        <v>6.68</v>
      </c>
      <c r="L107" s="2">
        <v>42608</v>
      </c>
      <c r="M107" s="2">
        <v>42584</v>
      </c>
      <c r="N107" s="2">
        <v>42623</v>
      </c>
      <c r="O107" s="2">
        <v>42615</v>
      </c>
      <c r="P107" s="1">
        <v>10.17</v>
      </c>
      <c r="Q107" s="1">
        <v>6.11</v>
      </c>
      <c r="R107" s="5">
        <v>9.5399999999999999E-2</v>
      </c>
      <c r="S107" s="1">
        <v>3305.22</v>
      </c>
      <c r="T107" s="1">
        <v>3690</v>
      </c>
      <c r="U107" s="1">
        <v>10</v>
      </c>
      <c r="V107" s="1">
        <v>252.59</v>
      </c>
      <c r="W107" s="1">
        <v>5860</v>
      </c>
      <c r="X107" s="6">
        <f t="shared" si="3"/>
        <v>5.5904400000000001</v>
      </c>
      <c r="Y107" s="3">
        <f>IF(LEFT(A107,1)="6",IF(计算!B$2&gt;明细!G107,明细!G107,INT(计算!B$2)),IF(计算!B$3&gt;明细!G107,明细!G107*2,INT(计算!B$3*2)))</f>
        <v>18</v>
      </c>
      <c r="Z107" s="4">
        <f t="shared" si="4"/>
        <v>100.62792</v>
      </c>
      <c r="AA107" s="2" t="str">
        <f t="shared" si="5"/>
        <v>1608</v>
      </c>
    </row>
    <row r="108" spans="1:27" s="1" customFormat="1" x14ac:dyDescent="0.15">
      <c r="A108" s="7" t="s">
        <v>456</v>
      </c>
      <c r="B108" s="1" t="s">
        <v>119</v>
      </c>
      <c r="C108" s="1" t="s">
        <v>5</v>
      </c>
      <c r="D108" s="1">
        <v>300543</v>
      </c>
      <c r="E108" s="1">
        <v>1500</v>
      </c>
      <c r="F108" s="1">
        <v>1500</v>
      </c>
      <c r="G108" s="1">
        <v>15</v>
      </c>
      <c r="H108" s="1">
        <v>1.5</v>
      </c>
      <c r="I108" s="1">
        <v>22.52</v>
      </c>
      <c r="J108" s="1">
        <v>113.28</v>
      </c>
      <c r="K108" s="4">
        <v>32.43</v>
      </c>
      <c r="L108" s="2">
        <v>42611</v>
      </c>
      <c r="M108" s="2">
        <v>42590</v>
      </c>
      <c r="N108" s="2">
        <v>42635</v>
      </c>
      <c r="O108" s="2">
        <v>42621</v>
      </c>
      <c r="P108" s="1">
        <v>22.46</v>
      </c>
      <c r="Q108" s="1">
        <v>55.98</v>
      </c>
      <c r="R108" s="5">
        <v>1.6299999999999999E-2</v>
      </c>
      <c r="U108" s="1">
        <v>13</v>
      </c>
      <c r="V108" s="1">
        <v>378.33</v>
      </c>
      <c r="W108" s="1">
        <v>42600</v>
      </c>
      <c r="X108" s="6">
        <f t="shared" si="3"/>
        <v>6.9437999999999986</v>
      </c>
      <c r="Y108" s="3">
        <f>IF(LEFT(A108,1)="6",IF(计算!B$2&gt;明细!G108,明细!G108,INT(计算!B$2)),IF(计算!B$3&gt;明细!G108,明细!G108*2,INT(计算!B$3*2)))</f>
        <v>18</v>
      </c>
      <c r="Z108" s="4">
        <f t="shared" si="4"/>
        <v>124.98839999999997</v>
      </c>
      <c r="AA108" s="2" t="str">
        <f t="shared" si="5"/>
        <v>1608</v>
      </c>
    </row>
    <row r="109" spans="1:27" s="1" customFormat="1" x14ac:dyDescent="0.15">
      <c r="A109" s="7" t="s">
        <v>457</v>
      </c>
      <c r="B109" s="1" t="s">
        <v>117</v>
      </c>
      <c r="C109" s="1" t="s">
        <v>5</v>
      </c>
      <c r="D109" s="1">
        <v>780163</v>
      </c>
      <c r="E109" s="1">
        <v>20000</v>
      </c>
      <c r="F109" s="1">
        <v>18000</v>
      </c>
      <c r="G109" s="1">
        <v>60</v>
      </c>
      <c r="H109" s="1">
        <v>6</v>
      </c>
      <c r="I109" s="1">
        <v>22.07</v>
      </c>
      <c r="J109" s="1">
        <v>31.81</v>
      </c>
      <c r="K109" s="4">
        <v>31.78</v>
      </c>
      <c r="L109" s="2">
        <v>42614</v>
      </c>
      <c r="M109" s="2">
        <v>42622</v>
      </c>
      <c r="N109" s="2">
        <v>42635</v>
      </c>
      <c r="O109" s="2">
        <v>42622</v>
      </c>
      <c r="P109" s="1">
        <v>22.98</v>
      </c>
      <c r="Q109" s="1">
        <v>52.47</v>
      </c>
      <c r="R109" s="5">
        <v>0.1101</v>
      </c>
      <c r="S109" s="1">
        <v>1986.68</v>
      </c>
      <c r="T109" s="1">
        <v>2687</v>
      </c>
      <c r="U109" s="1">
        <v>5</v>
      </c>
      <c r="V109" s="1">
        <v>108.38</v>
      </c>
      <c r="W109" s="1">
        <v>23919</v>
      </c>
      <c r="X109" s="6">
        <f t="shared" si="3"/>
        <v>26.334819000000003</v>
      </c>
      <c r="Y109" s="3">
        <f>IF(LEFT(A109,1)="6",IF(计算!B$2&gt;明细!G109,明细!G109,INT(计算!B$2)),IF(计算!B$3&gt;明细!G109,明细!G109*2,INT(计算!B$3*2)))</f>
        <v>0</v>
      </c>
      <c r="Z109" s="4">
        <f t="shared" si="4"/>
        <v>0</v>
      </c>
      <c r="AA109" s="2" t="str">
        <f t="shared" si="5"/>
        <v>1609</v>
      </c>
    </row>
    <row r="110" spans="1:27" s="1" customFormat="1" x14ac:dyDescent="0.15">
      <c r="A110" s="7" t="s">
        <v>458</v>
      </c>
      <c r="B110" s="1" t="s">
        <v>118</v>
      </c>
      <c r="C110" s="1" t="s">
        <v>5</v>
      </c>
      <c r="D110" s="1">
        <v>2811</v>
      </c>
      <c r="E110" s="1">
        <v>4500</v>
      </c>
      <c r="F110" s="1">
        <v>4050</v>
      </c>
      <c r="G110" s="1">
        <v>18</v>
      </c>
      <c r="H110" s="1">
        <v>1.8</v>
      </c>
      <c r="I110" s="1">
        <v>13.99</v>
      </c>
      <c r="J110" s="1">
        <v>35.42</v>
      </c>
      <c r="K110" s="4">
        <v>20.149999999999999</v>
      </c>
      <c r="L110" s="2">
        <v>42614</v>
      </c>
      <c r="M110" s="2">
        <v>42621</v>
      </c>
      <c r="N110" s="2">
        <v>42635</v>
      </c>
      <c r="O110" s="2">
        <v>42621</v>
      </c>
      <c r="P110" s="1">
        <v>22.98</v>
      </c>
      <c r="Q110" s="1">
        <v>39.31</v>
      </c>
      <c r="R110" s="5">
        <v>3.39E-2</v>
      </c>
      <c r="S110" s="1">
        <v>2365.16</v>
      </c>
      <c r="T110" s="1">
        <v>2451</v>
      </c>
      <c r="U110" s="1">
        <v>10</v>
      </c>
      <c r="V110" s="1">
        <v>218.44</v>
      </c>
      <c r="W110" s="1">
        <v>15280</v>
      </c>
      <c r="X110" s="6">
        <f t="shared" si="3"/>
        <v>5.1799199999999992</v>
      </c>
      <c r="Y110" s="3">
        <f>IF(LEFT(A110,1)="6",IF(计算!B$2&gt;明细!G110,明细!G110,INT(计算!B$2)),IF(计算!B$3&gt;明细!G110,明细!G110*2,INT(计算!B$3*2)))</f>
        <v>18</v>
      </c>
      <c r="Z110" s="4">
        <f t="shared" si="4"/>
        <v>93.238559999999978</v>
      </c>
      <c r="AA110" s="2" t="str">
        <f t="shared" si="5"/>
        <v>1609</v>
      </c>
    </row>
    <row r="111" spans="1:27" s="1" customFormat="1" x14ac:dyDescent="0.15">
      <c r="A111" s="7" t="s">
        <v>459</v>
      </c>
      <c r="B111" s="1" t="s">
        <v>115</v>
      </c>
      <c r="C111" s="1" t="s">
        <v>5</v>
      </c>
      <c r="D111" s="1">
        <v>732393</v>
      </c>
      <c r="E111" s="1">
        <v>4000</v>
      </c>
      <c r="F111" s="1">
        <v>3600</v>
      </c>
      <c r="G111" s="1">
        <v>16</v>
      </c>
      <c r="H111" s="1">
        <v>1.6</v>
      </c>
      <c r="I111" s="1">
        <v>26.66</v>
      </c>
      <c r="J111" s="1">
        <v>52.23</v>
      </c>
      <c r="K111" s="4">
        <v>38.39</v>
      </c>
      <c r="L111" s="2">
        <v>42615</v>
      </c>
      <c r="M111" s="2">
        <v>42625</v>
      </c>
      <c r="N111" s="2">
        <v>42635</v>
      </c>
      <c r="O111" s="2">
        <v>42625</v>
      </c>
      <c r="P111" s="1">
        <v>22.99</v>
      </c>
      <c r="Q111" s="1">
        <v>27.55</v>
      </c>
      <c r="R111" s="5">
        <v>3.9300000000000002E-2</v>
      </c>
      <c r="S111" s="1">
        <v>1831.89</v>
      </c>
      <c r="T111" s="1">
        <v>2007</v>
      </c>
      <c r="U111" s="1">
        <v>7</v>
      </c>
      <c r="V111" s="1">
        <v>150.9</v>
      </c>
      <c r="W111" s="1">
        <v>40230</v>
      </c>
      <c r="X111" s="6">
        <f t="shared" si="3"/>
        <v>15.81039</v>
      </c>
      <c r="Y111" s="3">
        <f>IF(LEFT(A111,1)="6",IF(计算!B$2&gt;明细!G111,明细!G111,INT(计算!B$2)),IF(计算!B$3&gt;明细!G111,明细!G111*2,INT(计算!B$3*2)))</f>
        <v>0</v>
      </c>
      <c r="Z111" s="4">
        <f t="shared" si="4"/>
        <v>0</v>
      </c>
      <c r="AA111" s="2" t="str">
        <f t="shared" si="5"/>
        <v>1609</v>
      </c>
    </row>
    <row r="112" spans="1:27" s="1" customFormat="1" x14ac:dyDescent="0.15">
      <c r="A112" s="7" t="s">
        <v>460</v>
      </c>
      <c r="B112" s="1" t="s">
        <v>116</v>
      </c>
      <c r="C112" s="1" t="s">
        <v>5</v>
      </c>
      <c r="D112" s="1">
        <v>2812</v>
      </c>
      <c r="E112" s="1">
        <v>3348</v>
      </c>
      <c r="F112" s="1">
        <v>3013</v>
      </c>
      <c r="G112" s="1">
        <v>13</v>
      </c>
      <c r="H112" s="1">
        <v>1.3</v>
      </c>
      <c r="I112" s="1">
        <v>23.41</v>
      </c>
      <c r="J112" s="1">
        <v>55.5</v>
      </c>
      <c r="K112" s="4">
        <v>33.71</v>
      </c>
      <c r="L112" s="2">
        <v>42615</v>
      </c>
      <c r="M112" s="2">
        <v>42627</v>
      </c>
      <c r="N112" s="2">
        <v>42635</v>
      </c>
      <c r="O112" s="2">
        <v>42627</v>
      </c>
      <c r="P112" s="1">
        <v>22.99</v>
      </c>
      <c r="Q112" s="1">
        <v>52.41</v>
      </c>
      <c r="R112" s="5">
        <v>3.0499999999999999E-2</v>
      </c>
      <c r="S112" s="1">
        <v>2507.3000000000002</v>
      </c>
      <c r="T112" s="1">
        <v>2712</v>
      </c>
      <c r="U112" s="1">
        <v>8</v>
      </c>
      <c r="V112" s="1">
        <v>182.61</v>
      </c>
      <c r="W112" s="1">
        <v>21375</v>
      </c>
      <c r="X112" s="6">
        <f t="shared" si="3"/>
        <v>6.5193750000000001</v>
      </c>
      <c r="Y112" s="3">
        <f>IF(LEFT(A112,1)="6",IF(计算!B$2&gt;明细!G112,明细!G112,INT(计算!B$2)),IF(计算!B$3&gt;明细!G112,明细!G112*2,INT(计算!B$3*2)))</f>
        <v>18</v>
      </c>
      <c r="Z112" s="4">
        <f t="shared" si="4"/>
        <v>117.34875</v>
      </c>
      <c r="AA112" s="2" t="str">
        <f t="shared" si="5"/>
        <v>1609</v>
      </c>
    </row>
    <row r="113" spans="1:27" s="1" customFormat="1" x14ac:dyDescent="0.15">
      <c r="A113" s="7" t="s">
        <v>461</v>
      </c>
      <c r="B113" s="1" t="s">
        <v>113</v>
      </c>
      <c r="C113" s="1" t="s">
        <v>5</v>
      </c>
      <c r="D113" s="1">
        <v>732067</v>
      </c>
      <c r="E113" s="1">
        <v>5500</v>
      </c>
      <c r="F113" s="1">
        <v>4950</v>
      </c>
      <c r="G113" s="1">
        <v>22</v>
      </c>
      <c r="H113" s="1">
        <v>2.2000000000000002</v>
      </c>
      <c r="I113" s="1">
        <v>6.13</v>
      </c>
      <c r="J113" s="1">
        <v>27.35</v>
      </c>
      <c r="K113" s="4">
        <v>8.83</v>
      </c>
      <c r="L113" s="2">
        <v>42618</v>
      </c>
      <c r="M113" s="2">
        <v>42626</v>
      </c>
      <c r="N113" s="2">
        <v>42635</v>
      </c>
      <c r="O113" s="2">
        <v>42626</v>
      </c>
      <c r="P113" s="1">
        <v>22.98</v>
      </c>
      <c r="Q113" s="1">
        <v>46.37</v>
      </c>
      <c r="R113" s="5">
        <v>4.48E-2</v>
      </c>
      <c r="S113" s="1">
        <v>2773.38</v>
      </c>
      <c r="T113" s="1">
        <v>2835</v>
      </c>
      <c r="U113" s="1">
        <v>11</v>
      </c>
      <c r="V113" s="1">
        <v>303.75</v>
      </c>
      <c r="W113" s="1">
        <v>18620</v>
      </c>
      <c r="X113" s="6">
        <f t="shared" si="3"/>
        <v>8.3417600000000007</v>
      </c>
      <c r="Y113" s="3">
        <f>IF(LEFT(A113,1)="6",IF(计算!B$2&gt;明细!G113,明细!G113,INT(计算!B$2)),IF(计算!B$3&gt;明细!G113,明细!G113*2,INT(计算!B$3*2)))</f>
        <v>0</v>
      </c>
      <c r="Z113" s="4">
        <f t="shared" si="4"/>
        <v>0</v>
      </c>
      <c r="AA113" s="2" t="str">
        <f t="shared" si="5"/>
        <v>1609</v>
      </c>
    </row>
    <row r="114" spans="1:27" s="1" customFormat="1" x14ac:dyDescent="0.15">
      <c r="A114" s="7" t="s">
        <v>462</v>
      </c>
      <c r="B114" s="1" t="s">
        <v>114</v>
      </c>
      <c r="C114" s="1" t="s">
        <v>5</v>
      </c>
      <c r="D114" s="1">
        <v>300534</v>
      </c>
      <c r="E114" s="1">
        <v>2167</v>
      </c>
      <c r="F114" s="1">
        <v>1950</v>
      </c>
      <c r="G114" s="1">
        <v>8.5</v>
      </c>
      <c r="H114" s="1">
        <v>0.85</v>
      </c>
      <c r="I114" s="1">
        <v>13.64</v>
      </c>
      <c r="J114" s="1">
        <v>94.4</v>
      </c>
      <c r="K114" s="4">
        <v>19.64</v>
      </c>
      <c r="L114" s="2">
        <v>42618</v>
      </c>
      <c r="M114" s="2">
        <v>42626</v>
      </c>
      <c r="N114" s="2">
        <v>42635</v>
      </c>
      <c r="O114" s="2">
        <v>42626</v>
      </c>
      <c r="P114" s="1">
        <v>22.99</v>
      </c>
      <c r="Q114" s="1">
        <v>44.16</v>
      </c>
      <c r="R114" s="5">
        <v>2.92E-2</v>
      </c>
      <c r="S114" s="1">
        <v>2732.63</v>
      </c>
      <c r="T114" s="1">
        <v>2810</v>
      </c>
      <c r="U114" s="1">
        <v>12</v>
      </c>
      <c r="V114" s="1">
        <v>334.09</v>
      </c>
      <c r="W114" s="1">
        <v>22785</v>
      </c>
      <c r="X114" s="6">
        <f t="shared" si="3"/>
        <v>6.6532200000000001</v>
      </c>
      <c r="Y114" s="3">
        <f>IF(LEFT(A114,1)="6",IF(计算!B$2&gt;明细!G114,明细!G114,INT(计算!B$2)),IF(计算!B$3&gt;明细!G114,明细!G114*2,INT(计算!B$3*2)))</f>
        <v>17</v>
      </c>
      <c r="Z114" s="4">
        <f t="shared" si="4"/>
        <v>113.10474000000001</v>
      </c>
      <c r="AA114" s="2" t="str">
        <f t="shared" si="5"/>
        <v>1609</v>
      </c>
    </row>
    <row r="115" spans="1:27" s="1" customFormat="1" x14ac:dyDescent="0.15">
      <c r="A115" s="7" t="s">
        <v>463</v>
      </c>
      <c r="B115" s="1" t="s">
        <v>111</v>
      </c>
      <c r="C115" s="1" t="s">
        <v>5</v>
      </c>
      <c r="D115" s="1">
        <v>732189</v>
      </c>
      <c r="E115" s="1">
        <v>5520</v>
      </c>
      <c r="F115" s="1">
        <v>4968</v>
      </c>
      <c r="G115" s="1">
        <v>22</v>
      </c>
      <c r="H115" s="1">
        <v>2.2000000000000002</v>
      </c>
      <c r="I115" s="1">
        <v>7.26</v>
      </c>
      <c r="J115" s="1">
        <v>32.64</v>
      </c>
      <c r="K115" s="4">
        <v>10.45</v>
      </c>
      <c r="L115" s="2">
        <v>42619</v>
      </c>
      <c r="M115" s="2">
        <v>42627</v>
      </c>
      <c r="N115" s="2">
        <v>42635</v>
      </c>
      <c r="O115" s="2">
        <v>42627</v>
      </c>
      <c r="P115" s="1">
        <v>22.97</v>
      </c>
      <c r="Q115" s="1">
        <v>85.02</v>
      </c>
      <c r="R115" s="5">
        <v>4.4999999999999998E-2</v>
      </c>
      <c r="S115" s="1">
        <v>1932.53</v>
      </c>
      <c r="T115" s="1">
        <v>1927</v>
      </c>
      <c r="U115" s="1">
        <v>16</v>
      </c>
      <c r="V115" s="1">
        <v>502.34</v>
      </c>
      <c r="W115" s="1">
        <v>36470</v>
      </c>
      <c r="X115" s="6">
        <f t="shared" si="3"/>
        <v>16.4115</v>
      </c>
      <c r="Y115" s="3">
        <f>IF(LEFT(A115,1)="6",IF(计算!B$2&gt;明细!G115,明细!G115,INT(计算!B$2)),IF(计算!B$3&gt;明细!G115,明细!G115*2,INT(计算!B$3*2)))</f>
        <v>0</v>
      </c>
      <c r="Z115" s="4">
        <f t="shared" si="4"/>
        <v>0</v>
      </c>
      <c r="AA115" s="2" t="str">
        <f t="shared" si="5"/>
        <v>1609</v>
      </c>
    </row>
    <row r="116" spans="1:27" s="1" customFormat="1" x14ac:dyDescent="0.15">
      <c r="A116" s="7" t="s">
        <v>464</v>
      </c>
      <c r="B116" s="1" t="s">
        <v>112</v>
      </c>
      <c r="C116" s="1" t="s">
        <v>5</v>
      </c>
      <c r="D116" s="1">
        <v>300541</v>
      </c>
      <c r="E116" s="1">
        <v>3000</v>
      </c>
      <c r="F116" s="1">
        <v>2700</v>
      </c>
      <c r="G116" s="1">
        <v>12</v>
      </c>
      <c r="H116" s="1">
        <v>1.2</v>
      </c>
      <c r="I116" s="1">
        <v>11.07</v>
      </c>
      <c r="J116" s="1">
        <v>44.91</v>
      </c>
      <c r="K116" s="4">
        <v>15.94</v>
      </c>
      <c r="L116" s="2">
        <v>42619</v>
      </c>
      <c r="M116" s="2">
        <v>42626</v>
      </c>
      <c r="N116" s="2">
        <v>42635</v>
      </c>
      <c r="O116" s="2">
        <v>42626</v>
      </c>
      <c r="P116" s="1">
        <v>22.98</v>
      </c>
      <c r="Q116" s="1">
        <v>85.02</v>
      </c>
      <c r="R116" s="5">
        <v>3.1899999999999998E-2</v>
      </c>
      <c r="S116" s="1">
        <v>2590.7800000000002</v>
      </c>
      <c r="T116" s="1">
        <v>2629</v>
      </c>
      <c r="U116" s="1">
        <v>16</v>
      </c>
      <c r="V116" s="1">
        <v>538.21</v>
      </c>
      <c r="W116" s="1">
        <v>29790</v>
      </c>
      <c r="X116" s="6">
        <f t="shared" si="3"/>
        <v>9.5030099999999997</v>
      </c>
      <c r="Y116" s="3">
        <f>IF(LEFT(A116,1)="6",IF(计算!B$2&gt;明细!G116,明细!G116,INT(计算!B$2)),IF(计算!B$3&gt;明细!G116,明细!G116*2,INT(计算!B$3*2)))</f>
        <v>18</v>
      </c>
      <c r="Z116" s="4">
        <f t="shared" si="4"/>
        <v>171.05418</v>
      </c>
      <c r="AA116" s="2" t="str">
        <f t="shared" si="5"/>
        <v>1609</v>
      </c>
    </row>
    <row r="117" spans="1:27" s="1" customFormat="1" x14ac:dyDescent="0.15">
      <c r="A117" s="7" t="s">
        <v>465</v>
      </c>
      <c r="B117" s="1" t="s">
        <v>109</v>
      </c>
      <c r="C117" s="1" t="s">
        <v>5</v>
      </c>
      <c r="D117" s="1">
        <v>780500</v>
      </c>
      <c r="E117" s="1">
        <v>17492</v>
      </c>
      <c r="F117" s="1">
        <v>15743</v>
      </c>
      <c r="G117" s="1">
        <v>52</v>
      </c>
      <c r="H117" s="1">
        <v>5.2</v>
      </c>
      <c r="I117" s="1">
        <v>4.92</v>
      </c>
      <c r="J117" s="1">
        <v>20.5</v>
      </c>
      <c r="K117" s="4">
        <v>7.08</v>
      </c>
      <c r="L117" s="2">
        <v>42620</v>
      </c>
      <c r="M117" s="2">
        <v>42632</v>
      </c>
      <c r="N117" s="2">
        <v>42635</v>
      </c>
      <c r="O117" s="2">
        <v>42632</v>
      </c>
      <c r="P117" s="1">
        <v>22.98</v>
      </c>
      <c r="Q117" s="1">
        <v>52.6</v>
      </c>
      <c r="R117" s="5">
        <v>9.74E-2</v>
      </c>
      <c r="S117" s="1">
        <v>2539.37</v>
      </c>
      <c r="T117" s="1">
        <v>2758</v>
      </c>
      <c r="U117" s="1">
        <v>8</v>
      </c>
      <c r="V117" s="1">
        <v>198.17</v>
      </c>
      <c r="W117" s="1">
        <v>9750</v>
      </c>
      <c r="X117" s="6">
        <f t="shared" si="3"/>
        <v>9.4964999999999993</v>
      </c>
      <c r="Y117" s="3">
        <f>IF(LEFT(A117,1)="6",IF(计算!B$2&gt;明细!G117,明细!G117,INT(计算!B$2)),IF(计算!B$3&gt;明细!G117,明细!G117*2,INT(计算!B$3*2)))</f>
        <v>0</v>
      </c>
      <c r="Z117" s="4">
        <f t="shared" si="4"/>
        <v>0</v>
      </c>
      <c r="AA117" s="2" t="str">
        <f t="shared" si="5"/>
        <v>1609</v>
      </c>
    </row>
    <row r="118" spans="1:27" s="1" customFormat="1" x14ac:dyDescent="0.15">
      <c r="A118" s="7" t="s">
        <v>466</v>
      </c>
      <c r="B118" s="1" t="s">
        <v>110</v>
      </c>
      <c r="C118" s="1" t="s">
        <v>5</v>
      </c>
      <c r="D118" s="1">
        <v>300542</v>
      </c>
      <c r="E118" s="1">
        <v>2255</v>
      </c>
      <c r="F118" s="1">
        <v>2030</v>
      </c>
      <c r="G118" s="1">
        <v>8.5</v>
      </c>
      <c r="H118" s="1">
        <v>0.85</v>
      </c>
      <c r="I118" s="1">
        <v>8.2100000000000009</v>
      </c>
      <c r="J118" s="1">
        <v>48.4</v>
      </c>
      <c r="K118" s="4">
        <v>11.82</v>
      </c>
      <c r="L118" s="2">
        <v>42620</v>
      </c>
      <c r="M118" s="2">
        <v>42633</v>
      </c>
      <c r="N118" s="2">
        <v>42635</v>
      </c>
      <c r="O118" s="2">
        <v>42633</v>
      </c>
      <c r="P118" s="1">
        <v>22.98</v>
      </c>
      <c r="Q118" s="1">
        <v>85.08</v>
      </c>
      <c r="R118" s="5">
        <v>2.9700000000000001E-2</v>
      </c>
      <c r="S118" s="1">
        <v>2849.38</v>
      </c>
      <c r="T118" s="1">
        <v>2856</v>
      </c>
      <c r="U118" s="1">
        <v>19</v>
      </c>
      <c r="V118" s="1">
        <v>707.31</v>
      </c>
      <c r="W118" s="1">
        <v>29035</v>
      </c>
      <c r="X118" s="6">
        <f t="shared" si="3"/>
        <v>8.6233950000000004</v>
      </c>
      <c r="Y118" s="3">
        <f>IF(LEFT(A118,1)="6",IF(计算!B$2&gt;明细!G118,明细!G118,INT(计算!B$2)),IF(计算!B$3&gt;明细!G118,明细!G118*2,INT(计算!B$3*2)))</f>
        <v>17</v>
      </c>
      <c r="Z118" s="4">
        <f t="shared" si="4"/>
        <v>146.59771499999999</v>
      </c>
      <c r="AA118" s="2" t="str">
        <f t="shared" si="5"/>
        <v>1609</v>
      </c>
    </row>
    <row r="119" spans="1:27" s="1" customFormat="1" x14ac:dyDescent="0.15">
      <c r="A119" s="7" t="s">
        <v>467</v>
      </c>
      <c r="B119" s="1" t="s">
        <v>108</v>
      </c>
      <c r="C119" s="1" t="s">
        <v>5</v>
      </c>
      <c r="D119" s="1">
        <v>300536</v>
      </c>
      <c r="E119" s="1">
        <v>2328</v>
      </c>
      <c r="F119" s="1">
        <v>2095</v>
      </c>
      <c r="G119" s="1">
        <v>9</v>
      </c>
      <c r="H119" s="1">
        <v>0.9</v>
      </c>
      <c r="I119" s="1">
        <v>9.06</v>
      </c>
      <c r="J119" s="1">
        <v>45.79</v>
      </c>
      <c r="K119" s="4">
        <v>13.05</v>
      </c>
      <c r="L119" s="2">
        <v>42621</v>
      </c>
      <c r="M119" s="2">
        <v>42633</v>
      </c>
      <c r="N119" s="2">
        <v>42631</v>
      </c>
      <c r="O119" s="2">
        <v>42633</v>
      </c>
      <c r="P119" s="1">
        <v>18.12</v>
      </c>
      <c r="Q119" s="1">
        <v>14.23</v>
      </c>
      <c r="R119" s="5">
        <v>2.9600000000000001E-2</v>
      </c>
      <c r="S119" s="1">
        <v>4190.82</v>
      </c>
      <c r="T119" s="1">
        <v>4273</v>
      </c>
      <c r="U119" s="1">
        <v>15</v>
      </c>
      <c r="V119" s="1">
        <v>479.47</v>
      </c>
      <c r="W119" s="1">
        <v>21720</v>
      </c>
      <c r="X119" s="6">
        <f t="shared" si="3"/>
        <v>6.4291200000000002</v>
      </c>
      <c r="Y119" s="3">
        <f>IF(LEFT(A119,1)="6",IF(计算!B$2&gt;明细!G119,明细!G119,INT(计算!B$2)),IF(计算!B$3&gt;明细!G119,明细!G119*2,INT(计算!B$3*2)))</f>
        <v>18</v>
      </c>
      <c r="Z119" s="4">
        <f t="shared" si="4"/>
        <v>115.72416</v>
      </c>
      <c r="AA119" s="2" t="str">
        <f t="shared" si="5"/>
        <v>1609</v>
      </c>
    </row>
    <row r="120" spans="1:27" s="1" customFormat="1" x14ac:dyDescent="0.15">
      <c r="A120" s="7" t="s">
        <v>468</v>
      </c>
      <c r="B120" s="1" t="s">
        <v>107</v>
      </c>
      <c r="C120" s="1" t="s">
        <v>5</v>
      </c>
      <c r="D120" s="1">
        <v>730908</v>
      </c>
      <c r="E120" s="1">
        <v>18481</v>
      </c>
      <c r="F120" s="1">
        <v>16633</v>
      </c>
      <c r="G120" s="1">
        <v>55</v>
      </c>
      <c r="H120" s="1">
        <v>5.5</v>
      </c>
      <c r="I120" s="1">
        <v>4.47</v>
      </c>
      <c r="J120" s="1">
        <v>12.99</v>
      </c>
      <c r="K120" s="4">
        <v>6.44</v>
      </c>
      <c r="L120" s="2">
        <v>42625</v>
      </c>
      <c r="M120" s="2">
        <v>42636</v>
      </c>
      <c r="N120" s="2">
        <v>42622</v>
      </c>
      <c r="O120" s="2">
        <v>42636</v>
      </c>
      <c r="P120" s="1">
        <v>9.91</v>
      </c>
      <c r="Q120" s="1">
        <v>6.19</v>
      </c>
      <c r="R120" s="5">
        <v>0.1021</v>
      </c>
      <c r="S120" s="1">
        <v>3802.13</v>
      </c>
      <c r="T120" s="1">
        <v>4110</v>
      </c>
      <c r="U120" s="1">
        <v>8</v>
      </c>
      <c r="V120" s="1">
        <v>200.67</v>
      </c>
      <c r="W120" s="1">
        <v>8970</v>
      </c>
      <c r="X120" s="6">
        <f t="shared" si="3"/>
        <v>9.1583699999999997</v>
      </c>
      <c r="Y120" s="3">
        <f>IF(LEFT(A120,1)="6",IF(计算!B$2&gt;明细!G120,明细!G120,INT(计算!B$2)),IF(计算!B$3&gt;明细!G120,明细!G120*2,INT(计算!B$3*2)))</f>
        <v>0</v>
      </c>
      <c r="Z120" s="4">
        <f t="shared" si="4"/>
        <v>0</v>
      </c>
      <c r="AA120" s="2" t="str">
        <f t="shared" si="5"/>
        <v>1609</v>
      </c>
    </row>
    <row r="121" spans="1:27" s="1" customFormat="1" x14ac:dyDescent="0.15">
      <c r="A121" s="7" t="s">
        <v>469</v>
      </c>
      <c r="B121" s="1" t="s">
        <v>105</v>
      </c>
      <c r="C121" s="1" t="s">
        <v>5</v>
      </c>
      <c r="D121" s="1">
        <v>732738</v>
      </c>
      <c r="E121" s="1">
        <v>1668</v>
      </c>
      <c r="F121" s="1">
        <v>1668</v>
      </c>
      <c r="G121" s="1">
        <v>16</v>
      </c>
      <c r="H121" s="1">
        <v>1.6</v>
      </c>
      <c r="I121" s="1">
        <v>16.14</v>
      </c>
      <c r="J121" s="1">
        <v>68.25</v>
      </c>
      <c r="K121" s="4">
        <v>23.24</v>
      </c>
      <c r="L121" s="2">
        <v>42633</v>
      </c>
      <c r="M121" s="2">
        <v>42641</v>
      </c>
      <c r="N121" s="2">
        <v>42635</v>
      </c>
      <c r="O121" s="2">
        <v>42641</v>
      </c>
      <c r="P121" s="1">
        <v>22.99</v>
      </c>
      <c r="Q121" s="1">
        <v>59.01</v>
      </c>
      <c r="R121" s="5">
        <v>1.8599999999999998E-2</v>
      </c>
      <c r="U121" s="1">
        <v>13</v>
      </c>
      <c r="V121" s="1">
        <v>387.61</v>
      </c>
      <c r="W121" s="1">
        <v>62560</v>
      </c>
      <c r="X121" s="6">
        <f t="shared" si="3"/>
        <v>11.63616</v>
      </c>
      <c r="Y121" s="3">
        <f>IF(LEFT(A121,1)="6",IF(计算!B$2&gt;明细!G121,明细!G121,INT(计算!B$2)),IF(计算!B$3&gt;明细!G121,明细!G121*2,INT(计算!B$3*2)))</f>
        <v>0</v>
      </c>
      <c r="Z121" s="4">
        <f t="shared" si="4"/>
        <v>0</v>
      </c>
      <c r="AA121" s="2" t="str">
        <f t="shared" si="5"/>
        <v>1609</v>
      </c>
    </row>
    <row r="122" spans="1:27" s="1" customFormat="1" x14ac:dyDescent="0.15">
      <c r="A122" s="7" t="s">
        <v>470</v>
      </c>
      <c r="B122" s="1" t="s">
        <v>106</v>
      </c>
      <c r="C122" s="1" t="s">
        <v>5</v>
      </c>
      <c r="D122" s="1">
        <v>300545</v>
      </c>
      <c r="E122" s="1">
        <v>1783</v>
      </c>
      <c r="F122" s="1">
        <v>1783</v>
      </c>
      <c r="G122" s="1">
        <v>17.5</v>
      </c>
      <c r="H122" s="1">
        <v>1.75</v>
      </c>
      <c r="I122" s="1">
        <v>13.5</v>
      </c>
      <c r="J122" s="1">
        <v>72.86</v>
      </c>
      <c r="K122" s="4">
        <v>19.440000000000001</v>
      </c>
      <c r="L122" s="2">
        <v>42633</v>
      </c>
      <c r="M122" s="2">
        <v>42641</v>
      </c>
      <c r="N122" s="2">
        <v>42635</v>
      </c>
      <c r="O122" s="2">
        <v>42641</v>
      </c>
      <c r="P122" s="1">
        <v>22.98</v>
      </c>
      <c r="Q122" s="1">
        <v>76.55</v>
      </c>
      <c r="R122" s="5">
        <v>1.7399999999999999E-2</v>
      </c>
      <c r="U122" s="1">
        <v>14</v>
      </c>
      <c r="V122" s="1">
        <v>446.67</v>
      </c>
      <c r="W122" s="1">
        <v>30150</v>
      </c>
      <c r="X122" s="6">
        <f t="shared" si="3"/>
        <v>5.2461000000000002</v>
      </c>
      <c r="Y122" s="3">
        <f>IF(LEFT(A122,1)="6",IF(计算!B$2&gt;明细!G122,明细!G122,INT(计算!B$2)),IF(计算!B$3&gt;明细!G122,明细!G122*2,INT(计算!B$3*2)))</f>
        <v>18</v>
      </c>
      <c r="Z122" s="4">
        <f t="shared" si="4"/>
        <v>94.4298</v>
      </c>
      <c r="AA122" s="2" t="str">
        <f t="shared" si="5"/>
        <v>1609</v>
      </c>
    </row>
    <row r="123" spans="1:27" s="1" customFormat="1" x14ac:dyDescent="0.15">
      <c r="A123" s="7" t="s">
        <v>471</v>
      </c>
      <c r="B123" s="1" t="s">
        <v>104</v>
      </c>
      <c r="C123" s="1" t="s">
        <v>5</v>
      </c>
      <c r="D123" s="1">
        <v>300546</v>
      </c>
      <c r="E123" s="1">
        <v>1334</v>
      </c>
      <c r="F123" s="1">
        <v>1334</v>
      </c>
      <c r="G123" s="1">
        <v>13</v>
      </c>
      <c r="H123" s="1">
        <v>1.3</v>
      </c>
      <c r="I123" s="1">
        <v>20.43</v>
      </c>
      <c r="J123" s="1">
        <v>104.5</v>
      </c>
      <c r="K123" s="4">
        <v>29.42</v>
      </c>
      <c r="L123" s="2">
        <v>42634</v>
      </c>
      <c r="M123" s="2">
        <v>42641</v>
      </c>
      <c r="N123" s="2">
        <v>42635</v>
      </c>
      <c r="O123" s="2">
        <v>42641</v>
      </c>
      <c r="P123" s="1">
        <v>22.99</v>
      </c>
      <c r="Q123" s="1">
        <v>57.12</v>
      </c>
      <c r="R123" s="5">
        <v>1.4800000000000001E-2</v>
      </c>
      <c r="U123" s="1">
        <v>18</v>
      </c>
      <c r="V123" s="1">
        <v>628.78</v>
      </c>
      <c r="W123" s="1">
        <v>64230</v>
      </c>
      <c r="X123" s="6">
        <f t="shared" si="3"/>
        <v>9.5060400000000005</v>
      </c>
      <c r="Y123" s="3">
        <f>IF(LEFT(A123,1)="6",IF(计算!B$2&gt;明细!G123,明细!G123,INT(计算!B$2)),IF(计算!B$3&gt;明细!G123,明细!G123*2,INT(计算!B$3*2)))</f>
        <v>18</v>
      </c>
      <c r="Z123" s="4">
        <f t="shared" si="4"/>
        <v>171.10872000000001</v>
      </c>
      <c r="AA123" s="2" t="str">
        <f t="shared" si="5"/>
        <v>1609</v>
      </c>
    </row>
    <row r="124" spans="1:27" s="1" customFormat="1" x14ac:dyDescent="0.15">
      <c r="A124" s="7" t="s">
        <v>472</v>
      </c>
      <c r="B124" s="1" t="s">
        <v>102</v>
      </c>
      <c r="C124" s="1" t="s">
        <v>5</v>
      </c>
      <c r="D124" s="1">
        <v>780128</v>
      </c>
      <c r="E124" s="1">
        <v>22227</v>
      </c>
      <c r="F124" s="1">
        <v>20005</v>
      </c>
      <c r="G124" s="1">
        <v>66</v>
      </c>
      <c r="H124" s="1">
        <v>6.6</v>
      </c>
      <c r="I124" s="1">
        <v>4.28</v>
      </c>
      <c r="J124" s="1">
        <v>12.1</v>
      </c>
      <c r="K124" s="4">
        <v>6.16</v>
      </c>
      <c r="L124" s="2">
        <v>42635</v>
      </c>
      <c r="M124" s="2">
        <v>42643</v>
      </c>
      <c r="N124" s="2">
        <v>42622</v>
      </c>
      <c r="O124" s="2">
        <v>42643</v>
      </c>
      <c r="P124" s="1">
        <v>9.89</v>
      </c>
      <c r="Q124" s="1">
        <v>6.31</v>
      </c>
      <c r="R124" s="5">
        <v>0.1152</v>
      </c>
      <c r="S124" s="1">
        <v>2293.4</v>
      </c>
      <c r="T124" s="1">
        <v>2468</v>
      </c>
      <c r="U124" s="1">
        <v>7</v>
      </c>
      <c r="V124" s="1">
        <v>157.01</v>
      </c>
      <c r="W124" s="1">
        <v>6720</v>
      </c>
      <c r="X124" s="6">
        <f t="shared" si="3"/>
        <v>7.7414399999999999</v>
      </c>
      <c r="Y124" s="3">
        <f>IF(LEFT(A124,1)="6",IF(计算!B$2&gt;明细!G124,明细!G124,INT(计算!B$2)),IF(计算!B$3&gt;明细!G124,明细!G124*2,INT(计算!B$3*2)))</f>
        <v>0</v>
      </c>
      <c r="Z124" s="4">
        <f t="shared" si="4"/>
        <v>0</v>
      </c>
      <c r="AA124" s="2" t="str">
        <f t="shared" si="5"/>
        <v>1609</v>
      </c>
    </row>
    <row r="125" spans="1:27" s="1" customFormat="1" x14ac:dyDescent="0.15">
      <c r="A125" s="7" t="s">
        <v>473</v>
      </c>
      <c r="B125" s="1" t="s">
        <v>103</v>
      </c>
      <c r="C125" s="1" t="s">
        <v>5</v>
      </c>
      <c r="D125" s="1">
        <v>300549</v>
      </c>
      <c r="E125" s="1">
        <v>1667</v>
      </c>
      <c r="F125" s="1">
        <v>1667</v>
      </c>
      <c r="G125" s="1">
        <v>16.5</v>
      </c>
      <c r="H125" s="1">
        <v>1.65</v>
      </c>
      <c r="I125" s="1">
        <v>15.03</v>
      </c>
      <c r="J125" s="1">
        <v>68.59</v>
      </c>
      <c r="K125" s="4">
        <v>21.64</v>
      </c>
      <c r="L125" s="2">
        <v>42635</v>
      </c>
      <c r="M125" s="2">
        <v>42643</v>
      </c>
      <c r="N125" s="2">
        <v>42635</v>
      </c>
      <c r="O125" s="2">
        <v>42643</v>
      </c>
      <c r="P125" s="1">
        <v>22.99</v>
      </c>
      <c r="Q125" s="1">
        <v>76.94</v>
      </c>
      <c r="R125" s="5">
        <v>1.6E-2</v>
      </c>
      <c r="U125" s="1">
        <v>16</v>
      </c>
      <c r="V125" s="1">
        <v>547.5</v>
      </c>
      <c r="W125" s="1">
        <v>41145</v>
      </c>
      <c r="X125" s="6">
        <f t="shared" si="3"/>
        <v>6.5832000000000006</v>
      </c>
      <c r="Y125" s="3">
        <f>IF(LEFT(A125,1)="6",IF(计算!B$2&gt;明细!G125,明细!G125,INT(计算!B$2)),IF(计算!B$3&gt;明细!G125,明细!G125*2,INT(计算!B$3*2)))</f>
        <v>18</v>
      </c>
      <c r="Z125" s="4">
        <f t="shared" si="4"/>
        <v>118.49760000000001</v>
      </c>
      <c r="AA125" s="2" t="str">
        <f t="shared" si="5"/>
        <v>1609</v>
      </c>
    </row>
    <row r="126" spans="1:27" s="1" customFormat="1" x14ac:dyDescent="0.15">
      <c r="A126" s="7" t="s">
        <v>474</v>
      </c>
      <c r="B126" s="1" t="s">
        <v>100</v>
      </c>
      <c r="C126" s="1" t="s">
        <v>5</v>
      </c>
      <c r="D126" s="1">
        <v>732887</v>
      </c>
      <c r="E126" s="1">
        <v>2460</v>
      </c>
      <c r="F126" s="1">
        <v>2214</v>
      </c>
      <c r="G126" s="1">
        <v>9</v>
      </c>
      <c r="H126" s="1">
        <v>0.9</v>
      </c>
      <c r="I126" s="1">
        <v>12.13</v>
      </c>
      <c r="J126" s="1">
        <v>48.49</v>
      </c>
      <c r="K126" s="4">
        <v>17.47</v>
      </c>
      <c r="L126" s="2">
        <v>42636</v>
      </c>
      <c r="M126" s="2">
        <v>42623</v>
      </c>
      <c r="N126" s="2">
        <v>42665</v>
      </c>
      <c r="O126" s="2">
        <v>42653</v>
      </c>
      <c r="P126" s="1">
        <v>22.97</v>
      </c>
      <c r="Q126" s="1">
        <v>14.72</v>
      </c>
      <c r="R126" s="5">
        <v>3.3099999999999997E-2</v>
      </c>
      <c r="S126" s="1">
        <v>1937.19</v>
      </c>
      <c r="T126" s="1">
        <v>1949</v>
      </c>
      <c r="U126" s="1">
        <v>15</v>
      </c>
      <c r="V126" s="1">
        <v>477.08</v>
      </c>
      <c r="W126" s="1">
        <v>57870</v>
      </c>
      <c r="X126" s="6">
        <f t="shared" si="3"/>
        <v>19.154969999999999</v>
      </c>
      <c r="Y126" s="3">
        <f>IF(LEFT(A126,1)="6",IF(计算!B$2&gt;明细!G126,明细!G126,INT(计算!B$2)),IF(计算!B$3&gt;明细!G126,明细!G126*2,INT(计算!B$3*2)))</f>
        <v>0</v>
      </c>
      <c r="Z126" s="4">
        <f t="shared" si="4"/>
        <v>0</v>
      </c>
      <c r="AA126" s="2" t="str">
        <f t="shared" si="5"/>
        <v>1609</v>
      </c>
    </row>
    <row r="127" spans="1:27" s="1" customFormat="1" x14ac:dyDescent="0.15">
      <c r="A127" s="7" t="s">
        <v>475</v>
      </c>
      <c r="B127" s="1" t="s">
        <v>101</v>
      </c>
      <c r="C127" s="1" t="s">
        <v>5</v>
      </c>
      <c r="D127" s="1">
        <v>300547</v>
      </c>
      <c r="E127" s="1">
        <v>1495</v>
      </c>
      <c r="F127" s="1">
        <v>1495</v>
      </c>
      <c r="G127" s="1">
        <v>14.5</v>
      </c>
      <c r="H127" s="1">
        <v>1.45</v>
      </c>
      <c r="I127" s="1">
        <v>22.07</v>
      </c>
      <c r="J127" s="1">
        <v>85.34</v>
      </c>
      <c r="K127" s="4">
        <v>31.78</v>
      </c>
      <c r="L127" s="2">
        <v>42636</v>
      </c>
      <c r="M127" s="2">
        <v>42643</v>
      </c>
      <c r="N127" s="2">
        <v>42635</v>
      </c>
      <c r="O127" s="2">
        <v>42643</v>
      </c>
      <c r="P127" s="1">
        <v>22.99</v>
      </c>
      <c r="Q127" s="1">
        <v>50.56</v>
      </c>
      <c r="R127" s="5">
        <v>1.54E-2</v>
      </c>
      <c r="U127" s="1">
        <v>11</v>
      </c>
      <c r="V127" s="1">
        <v>304.20999999999998</v>
      </c>
      <c r="W127" s="1">
        <v>33570</v>
      </c>
      <c r="X127" s="6">
        <f t="shared" si="3"/>
        <v>5.1697800000000003</v>
      </c>
      <c r="Y127" s="3">
        <f>IF(LEFT(A127,1)="6",IF(计算!B$2&gt;明细!G127,明细!G127,INT(计算!B$2)),IF(计算!B$3&gt;明细!G127,明细!G127*2,INT(计算!B$3*2)))</f>
        <v>18</v>
      </c>
      <c r="Z127" s="4">
        <f t="shared" si="4"/>
        <v>93.05604000000001</v>
      </c>
      <c r="AA127" s="2" t="str">
        <f t="shared" si="5"/>
        <v>1609</v>
      </c>
    </row>
    <row r="128" spans="1:27" s="1" customFormat="1" x14ac:dyDescent="0.15">
      <c r="A128" s="7" t="s">
        <v>476</v>
      </c>
      <c r="B128" s="1" t="s">
        <v>98</v>
      </c>
      <c r="C128" s="1" t="s">
        <v>5</v>
      </c>
      <c r="D128" s="1">
        <v>732421</v>
      </c>
      <c r="E128" s="1">
        <v>4340</v>
      </c>
      <c r="F128" s="1">
        <v>3906</v>
      </c>
      <c r="G128" s="1">
        <v>13</v>
      </c>
      <c r="H128" s="1">
        <v>1.3</v>
      </c>
      <c r="I128" s="1">
        <v>14.02</v>
      </c>
      <c r="J128" s="1">
        <v>36.54</v>
      </c>
      <c r="K128" s="4">
        <v>20.190000000000001</v>
      </c>
      <c r="L128" s="2">
        <v>42639</v>
      </c>
      <c r="M128" s="2">
        <v>42624</v>
      </c>
      <c r="N128" s="2">
        <v>42665</v>
      </c>
      <c r="O128" s="2">
        <v>42654</v>
      </c>
      <c r="P128" s="1">
        <v>22.99</v>
      </c>
      <c r="Q128" s="1">
        <v>85.48</v>
      </c>
      <c r="R128" s="5">
        <v>4.58E-2</v>
      </c>
      <c r="S128" s="1">
        <v>2361.8000000000002</v>
      </c>
      <c r="T128" s="1">
        <v>2453</v>
      </c>
      <c r="U128" s="1">
        <v>9</v>
      </c>
      <c r="V128" s="1">
        <v>195.79</v>
      </c>
      <c r="W128" s="1">
        <v>27450</v>
      </c>
      <c r="X128" s="6">
        <f t="shared" si="3"/>
        <v>12.572100000000001</v>
      </c>
      <c r="Y128" s="3">
        <f>IF(LEFT(A128,1)="6",IF(计算!B$2&gt;明细!G128,明细!G128,INT(计算!B$2)),IF(计算!B$3&gt;明细!G128,明细!G128*2,INT(计算!B$3*2)))</f>
        <v>0</v>
      </c>
      <c r="Z128" s="4">
        <f t="shared" si="4"/>
        <v>0</v>
      </c>
      <c r="AA128" s="2" t="str">
        <f t="shared" si="5"/>
        <v>1609</v>
      </c>
    </row>
    <row r="129" spans="1:27" s="1" customFormat="1" x14ac:dyDescent="0.15">
      <c r="A129" s="7" t="s">
        <v>477</v>
      </c>
      <c r="B129" s="1" t="s">
        <v>99</v>
      </c>
      <c r="C129" s="1" t="s">
        <v>5</v>
      </c>
      <c r="D129" s="1">
        <v>2815</v>
      </c>
      <c r="E129" s="1">
        <v>5000</v>
      </c>
      <c r="F129" s="1">
        <v>4500</v>
      </c>
      <c r="G129" s="1">
        <v>15</v>
      </c>
      <c r="H129" s="1">
        <v>1.5</v>
      </c>
      <c r="I129" s="1">
        <v>16.309999999999999</v>
      </c>
      <c r="J129" s="1">
        <v>43.21</v>
      </c>
      <c r="K129" s="4">
        <v>23.49</v>
      </c>
      <c r="L129" s="2">
        <v>42639</v>
      </c>
      <c r="M129" s="2">
        <v>42625</v>
      </c>
      <c r="N129" s="2">
        <v>42665</v>
      </c>
      <c r="O129" s="2">
        <v>42655</v>
      </c>
      <c r="P129" s="1">
        <v>22.98</v>
      </c>
      <c r="Q129" s="1">
        <v>57.11</v>
      </c>
      <c r="R129" s="5">
        <v>4.02E-2</v>
      </c>
      <c r="S129" s="1">
        <v>4209.07</v>
      </c>
      <c r="T129" s="1">
        <v>4346</v>
      </c>
      <c r="U129" s="1">
        <v>8</v>
      </c>
      <c r="V129" s="1">
        <v>197.24</v>
      </c>
      <c r="W129" s="1">
        <v>16085</v>
      </c>
      <c r="X129" s="6">
        <f t="shared" si="3"/>
        <v>6.46617</v>
      </c>
      <c r="Y129" s="3">
        <f>IF(LEFT(A129,1)="6",IF(计算!B$2&gt;明细!G129,明细!G129,INT(计算!B$2)),IF(计算!B$3&gt;明细!G129,明细!G129*2,INT(计算!B$3*2)))</f>
        <v>18</v>
      </c>
      <c r="Z129" s="4">
        <f t="shared" si="4"/>
        <v>116.39106</v>
      </c>
      <c r="AA129" s="2" t="str">
        <f t="shared" si="5"/>
        <v>1609</v>
      </c>
    </row>
    <row r="130" spans="1:27" s="1" customFormat="1" x14ac:dyDescent="0.15">
      <c r="A130" s="7" t="s">
        <v>478</v>
      </c>
      <c r="B130" s="1" t="s">
        <v>96</v>
      </c>
      <c r="C130" s="1" t="s">
        <v>5</v>
      </c>
      <c r="D130" s="1">
        <v>732777</v>
      </c>
      <c r="E130" s="1">
        <v>6000</v>
      </c>
      <c r="F130" s="1">
        <v>5400</v>
      </c>
      <c r="G130" s="1">
        <v>24</v>
      </c>
      <c r="H130" s="1">
        <v>2.4</v>
      </c>
      <c r="I130" s="1">
        <v>11.67</v>
      </c>
      <c r="J130" s="1">
        <v>44.51</v>
      </c>
      <c r="K130" s="4">
        <v>16.8</v>
      </c>
      <c r="L130" s="2">
        <v>42640</v>
      </c>
      <c r="M130" s="2">
        <v>42625</v>
      </c>
      <c r="N130" s="2">
        <v>42665</v>
      </c>
      <c r="O130" s="2">
        <v>42655</v>
      </c>
      <c r="P130" s="1">
        <v>22.99</v>
      </c>
      <c r="Q130" s="1">
        <v>40.64</v>
      </c>
      <c r="R130" s="5">
        <v>4.6100000000000002E-2</v>
      </c>
      <c r="S130" s="1">
        <v>3656.25</v>
      </c>
      <c r="T130" s="1">
        <v>3815</v>
      </c>
      <c r="U130" s="1">
        <v>8</v>
      </c>
      <c r="V130" s="1">
        <v>199.06</v>
      </c>
      <c r="W130" s="1">
        <v>23230</v>
      </c>
      <c r="X130" s="6">
        <f t="shared" si="3"/>
        <v>10.70903</v>
      </c>
      <c r="Y130" s="3">
        <f>IF(LEFT(A130,1)="6",IF(计算!B$2&gt;明细!G130,明细!G130,INT(计算!B$2)),IF(计算!B$3&gt;明细!G130,明细!G130*2,INT(计算!B$3*2)))</f>
        <v>0</v>
      </c>
      <c r="Z130" s="4">
        <f t="shared" si="4"/>
        <v>0</v>
      </c>
      <c r="AA130" s="2" t="str">
        <f t="shared" si="5"/>
        <v>1609</v>
      </c>
    </row>
    <row r="131" spans="1:27" s="1" customFormat="1" x14ac:dyDescent="0.15">
      <c r="A131" s="7" t="s">
        <v>479</v>
      </c>
      <c r="B131" s="1" t="s">
        <v>97</v>
      </c>
      <c r="C131" s="1" t="s">
        <v>5</v>
      </c>
      <c r="D131" s="1">
        <v>2813</v>
      </c>
      <c r="E131" s="1">
        <v>3000</v>
      </c>
      <c r="F131" s="1">
        <v>2700</v>
      </c>
      <c r="G131" s="1">
        <v>12</v>
      </c>
      <c r="H131" s="1">
        <v>1.2</v>
      </c>
      <c r="I131" s="1">
        <v>6.89</v>
      </c>
      <c r="J131" s="1">
        <v>47.96</v>
      </c>
      <c r="K131" s="4">
        <v>9.92</v>
      </c>
      <c r="L131" s="2">
        <v>42640</v>
      </c>
      <c r="M131" s="2">
        <v>42625</v>
      </c>
      <c r="N131" s="2">
        <v>42665</v>
      </c>
      <c r="O131" s="2">
        <v>42655</v>
      </c>
      <c r="P131" s="1">
        <v>22.97</v>
      </c>
      <c r="Q131" s="1">
        <v>57.11</v>
      </c>
      <c r="R131" s="5">
        <v>2.7699999999999999E-2</v>
      </c>
      <c r="S131" s="1">
        <v>3498.17</v>
      </c>
      <c r="T131" s="1">
        <v>3527</v>
      </c>
      <c r="U131" s="1">
        <v>20</v>
      </c>
      <c r="V131" s="1">
        <v>866.47</v>
      </c>
      <c r="W131" s="1">
        <v>29850</v>
      </c>
      <c r="X131" s="6">
        <f t="shared" ref="X131:X194" si="6">R131*W131/100</f>
        <v>8.2684499999999996</v>
      </c>
      <c r="Y131" s="3">
        <f>IF(LEFT(A131,1)="6",IF(计算!B$2&gt;明细!G131,明细!G131,INT(计算!B$2)),IF(计算!B$3&gt;明细!G131,明细!G131*2,INT(计算!B$3*2)))</f>
        <v>18</v>
      </c>
      <c r="Z131" s="4">
        <f t="shared" ref="Z131:Z194" si="7">X131*Y131</f>
        <v>148.8321</v>
      </c>
      <c r="AA131" s="2" t="str">
        <f t="shared" ref="AA131:AA194" si="8">RIGHT(YEAR(L131),2)&amp;IF(LEN(MONTH(L131))=1,"0"&amp;MONTH(L131),MONTH(L131))</f>
        <v>1609</v>
      </c>
    </row>
    <row r="132" spans="1:27" s="1" customFormat="1" x14ac:dyDescent="0.15">
      <c r="A132" s="7" t="s">
        <v>480</v>
      </c>
      <c r="B132" s="1" t="s">
        <v>94</v>
      </c>
      <c r="C132" s="1" t="s">
        <v>5</v>
      </c>
      <c r="D132" s="1">
        <v>732313</v>
      </c>
      <c r="E132" s="1">
        <v>6000</v>
      </c>
      <c r="F132" s="1">
        <v>5400</v>
      </c>
      <c r="G132" s="1">
        <v>24</v>
      </c>
      <c r="H132" s="1">
        <v>2.4</v>
      </c>
      <c r="I132" s="1">
        <v>15.41</v>
      </c>
      <c r="J132" s="1">
        <v>36.57</v>
      </c>
      <c r="K132" s="4">
        <v>22.19</v>
      </c>
      <c r="L132" s="2">
        <v>42641</v>
      </c>
      <c r="M132" s="2">
        <v>42626</v>
      </c>
      <c r="N132" s="2">
        <v>42665</v>
      </c>
      <c r="O132" s="2">
        <v>42656</v>
      </c>
      <c r="P132" s="1">
        <v>22.66</v>
      </c>
      <c r="Q132" s="1">
        <v>48.35</v>
      </c>
      <c r="R132" s="5">
        <v>4.6100000000000002E-2</v>
      </c>
      <c r="S132" s="1">
        <v>3766.48</v>
      </c>
      <c r="T132" s="1">
        <v>4003</v>
      </c>
      <c r="U132" s="1">
        <v>6</v>
      </c>
      <c r="V132" s="1">
        <v>146.72</v>
      </c>
      <c r="W132" s="1">
        <v>22610</v>
      </c>
      <c r="X132" s="6">
        <f t="shared" si="6"/>
        <v>10.423210000000001</v>
      </c>
      <c r="Y132" s="3">
        <f>IF(LEFT(A132,1)="6",IF(计算!B$2&gt;明细!G132,明细!G132,INT(计算!B$2)),IF(计算!B$3&gt;明细!G132,明细!G132*2,INT(计算!B$3*2)))</f>
        <v>0</v>
      </c>
      <c r="Z132" s="4">
        <f t="shared" si="7"/>
        <v>0</v>
      </c>
      <c r="AA132" s="2" t="str">
        <f t="shared" si="8"/>
        <v>1609</v>
      </c>
    </row>
    <row r="133" spans="1:27" s="1" customFormat="1" x14ac:dyDescent="0.15">
      <c r="A133" s="7" t="s">
        <v>481</v>
      </c>
      <c r="B133" s="1" t="s">
        <v>95</v>
      </c>
      <c r="C133" s="1" t="s">
        <v>5</v>
      </c>
      <c r="D133" s="1">
        <v>300548</v>
      </c>
      <c r="E133" s="1">
        <v>2067</v>
      </c>
      <c r="F133" s="1">
        <v>1860</v>
      </c>
      <c r="G133" s="1">
        <v>8</v>
      </c>
      <c r="H133" s="1">
        <v>0.8</v>
      </c>
      <c r="I133" s="1">
        <v>11.75</v>
      </c>
      <c r="J133" s="1">
        <v>72.489999999999995</v>
      </c>
      <c r="K133" s="4">
        <v>16.920000000000002</v>
      </c>
      <c r="L133" s="2">
        <v>42641</v>
      </c>
      <c r="M133" s="2">
        <v>42625</v>
      </c>
      <c r="N133" s="2">
        <v>42665</v>
      </c>
      <c r="O133" s="2">
        <v>42655</v>
      </c>
      <c r="P133" s="1">
        <v>22.97</v>
      </c>
      <c r="Q133" s="1">
        <v>57.11</v>
      </c>
      <c r="R133" s="5">
        <v>2.8299999999999999E-2</v>
      </c>
      <c r="S133" s="1">
        <v>4690.1400000000003</v>
      </c>
      <c r="T133" s="1">
        <v>4665</v>
      </c>
      <c r="U133" s="1">
        <v>18</v>
      </c>
      <c r="V133" s="1">
        <v>695.06</v>
      </c>
      <c r="W133" s="1">
        <v>40835</v>
      </c>
      <c r="X133" s="6">
        <f t="shared" si="6"/>
        <v>11.556305</v>
      </c>
      <c r="Y133" s="3">
        <f>IF(LEFT(A133,1)="6",IF(计算!B$2&gt;明细!G133,明细!G133,INT(计算!B$2)),IF(计算!B$3&gt;明细!G133,明细!G133*2,INT(计算!B$3*2)))</f>
        <v>16</v>
      </c>
      <c r="Z133" s="4">
        <f t="shared" si="7"/>
        <v>184.90088</v>
      </c>
      <c r="AA133" s="2" t="str">
        <f t="shared" si="8"/>
        <v>1609</v>
      </c>
    </row>
    <row r="134" spans="1:27" s="1" customFormat="1" x14ac:dyDescent="0.15">
      <c r="A134" s="7" t="s">
        <v>482</v>
      </c>
      <c r="B134" s="1" t="s">
        <v>93</v>
      </c>
      <c r="C134" s="1" t="s">
        <v>5</v>
      </c>
      <c r="D134" s="1">
        <v>732816</v>
      </c>
      <c r="E134" s="1">
        <v>8250</v>
      </c>
      <c r="F134" s="1">
        <v>7425</v>
      </c>
      <c r="G134" s="1">
        <v>24</v>
      </c>
      <c r="H134" s="1">
        <v>2.4</v>
      </c>
      <c r="I134" s="1">
        <v>24.66</v>
      </c>
      <c r="J134" s="1">
        <v>51</v>
      </c>
      <c r="K134" s="4">
        <v>35.51</v>
      </c>
      <c r="L134" s="2">
        <v>42642</v>
      </c>
      <c r="M134" s="2">
        <v>42627</v>
      </c>
      <c r="N134" s="2">
        <v>42665</v>
      </c>
      <c r="O134" s="2">
        <v>42657</v>
      </c>
      <c r="P134" s="1">
        <v>22.99</v>
      </c>
      <c r="Q134" s="1">
        <v>48.36</v>
      </c>
      <c r="R134" s="5">
        <v>6.4699999999999994E-2</v>
      </c>
      <c r="S134" s="1">
        <v>3522.07</v>
      </c>
      <c r="T134" s="1">
        <v>3982</v>
      </c>
      <c r="U134" s="1">
        <v>5</v>
      </c>
      <c r="V134" s="1">
        <v>122.18</v>
      </c>
      <c r="W134" s="1">
        <v>30130</v>
      </c>
      <c r="X134" s="6">
        <f t="shared" si="6"/>
        <v>19.494109999999999</v>
      </c>
      <c r="Y134" s="3">
        <f>IF(LEFT(A134,1)="6",IF(计算!B$2&gt;明细!G134,明细!G134,INT(计算!B$2)),IF(计算!B$3&gt;明细!G134,明细!G134*2,INT(计算!B$3*2)))</f>
        <v>0</v>
      </c>
      <c r="Z134" s="4">
        <f t="shared" si="7"/>
        <v>0</v>
      </c>
      <c r="AA134" s="2" t="str">
        <f t="shared" si="8"/>
        <v>1609</v>
      </c>
    </row>
    <row r="135" spans="1:27" s="1" customFormat="1" x14ac:dyDescent="0.15">
      <c r="A135" s="7" t="s">
        <v>483</v>
      </c>
      <c r="B135" s="1" t="s">
        <v>91</v>
      </c>
      <c r="C135" s="1" t="s">
        <v>5</v>
      </c>
      <c r="D135" s="1">
        <v>732160</v>
      </c>
      <c r="E135" s="1">
        <v>4500</v>
      </c>
      <c r="F135" s="1">
        <v>4050</v>
      </c>
      <c r="G135" s="1">
        <v>13</v>
      </c>
      <c r="H135" s="1">
        <v>1.3</v>
      </c>
      <c r="I135" s="1">
        <v>19.420000000000002</v>
      </c>
      <c r="J135" s="1">
        <v>100.88</v>
      </c>
      <c r="K135" s="4">
        <v>27.96</v>
      </c>
      <c r="L135" s="2">
        <v>42643</v>
      </c>
      <c r="M135" s="2">
        <v>42630</v>
      </c>
      <c r="N135" s="2">
        <v>42665</v>
      </c>
      <c r="O135" s="2">
        <v>42660</v>
      </c>
      <c r="P135" s="1">
        <v>22.99</v>
      </c>
      <c r="Q135" s="1">
        <v>57.2</v>
      </c>
      <c r="R135" s="5">
        <v>4.8500000000000001E-2</v>
      </c>
      <c r="S135" s="1">
        <v>2659.61</v>
      </c>
      <c r="T135" s="1">
        <v>2819</v>
      </c>
      <c r="U135" s="1">
        <v>20</v>
      </c>
      <c r="V135" s="1">
        <v>738.26</v>
      </c>
      <c r="W135" s="1">
        <v>143370</v>
      </c>
      <c r="X135" s="6">
        <f t="shared" si="6"/>
        <v>69.534450000000007</v>
      </c>
      <c r="Y135" s="3">
        <f>IF(LEFT(A135,1)="6",IF(计算!B$2&gt;明细!G135,明细!G135,INT(计算!B$2)),IF(计算!B$3&gt;明细!G135,明细!G135*2,INT(计算!B$3*2)))</f>
        <v>0</v>
      </c>
      <c r="Z135" s="4">
        <f t="shared" si="7"/>
        <v>0</v>
      </c>
      <c r="AA135" s="2" t="str">
        <f t="shared" si="8"/>
        <v>1609</v>
      </c>
    </row>
    <row r="136" spans="1:27" s="1" customFormat="1" x14ac:dyDescent="0.15">
      <c r="A136" s="7" t="s">
        <v>484</v>
      </c>
      <c r="B136" s="1" t="s">
        <v>92</v>
      </c>
      <c r="C136" s="1" t="s">
        <v>5</v>
      </c>
      <c r="D136" s="1">
        <v>300551</v>
      </c>
      <c r="E136" s="1">
        <v>1836</v>
      </c>
      <c r="F136" s="1">
        <v>1836</v>
      </c>
      <c r="G136" s="1">
        <v>18</v>
      </c>
      <c r="H136" s="1">
        <v>1.8</v>
      </c>
      <c r="I136" s="1">
        <v>12.48</v>
      </c>
      <c r="J136" s="1">
        <v>60</v>
      </c>
      <c r="K136" s="4">
        <v>17.97</v>
      </c>
      <c r="L136" s="2">
        <v>42643</v>
      </c>
      <c r="M136" s="2">
        <v>42631</v>
      </c>
      <c r="N136" s="2">
        <v>42665</v>
      </c>
      <c r="O136" s="2">
        <v>42661</v>
      </c>
      <c r="P136" s="1">
        <v>22.88</v>
      </c>
      <c r="Q136" s="1">
        <v>77.19</v>
      </c>
      <c r="R136" s="5">
        <v>1.6799999999999999E-2</v>
      </c>
      <c r="U136" s="1">
        <v>19</v>
      </c>
      <c r="V136" s="1">
        <v>758.57</v>
      </c>
      <c r="W136" s="1">
        <v>47335</v>
      </c>
      <c r="X136" s="6">
        <f t="shared" si="6"/>
        <v>7.9522799999999991</v>
      </c>
      <c r="Y136" s="3">
        <f>IF(LEFT(A136,1)="6",IF(计算!B$2&gt;明细!G136,明细!G136,INT(计算!B$2)),IF(计算!B$3&gt;明细!G136,明细!G136*2,INT(计算!B$3*2)))</f>
        <v>18</v>
      </c>
      <c r="Z136" s="4">
        <f t="shared" si="7"/>
        <v>143.14103999999998</v>
      </c>
      <c r="AA136" s="2" t="str">
        <f t="shared" si="8"/>
        <v>1609</v>
      </c>
    </row>
    <row r="137" spans="1:27" s="1" customFormat="1" x14ac:dyDescent="0.15">
      <c r="A137" s="7" t="s">
        <v>485</v>
      </c>
      <c r="B137" s="1" t="s">
        <v>190</v>
      </c>
      <c r="C137" s="1" t="s">
        <v>5</v>
      </c>
      <c r="D137" s="1">
        <v>300555</v>
      </c>
      <c r="E137" s="1">
        <v>2000</v>
      </c>
      <c r="F137" s="1">
        <v>2000</v>
      </c>
      <c r="G137" s="1">
        <v>20</v>
      </c>
      <c r="H137" s="1">
        <v>2</v>
      </c>
      <c r="I137" s="1">
        <v>15.4</v>
      </c>
      <c r="J137" s="1">
        <v>55.14</v>
      </c>
      <c r="K137" s="4">
        <v>22.18</v>
      </c>
      <c r="L137" s="2">
        <v>42653</v>
      </c>
      <c r="M137" s="2">
        <v>42661</v>
      </c>
      <c r="N137" s="2">
        <v>42665</v>
      </c>
      <c r="O137" s="2">
        <v>42661</v>
      </c>
      <c r="P137" s="1">
        <v>22.99</v>
      </c>
      <c r="Q137" s="1">
        <v>57.2</v>
      </c>
      <c r="R137" s="5">
        <v>1.72E-2</v>
      </c>
      <c r="U137" s="1">
        <v>14</v>
      </c>
      <c r="V137" s="1">
        <v>443.44</v>
      </c>
      <c r="W137" s="1">
        <v>34145</v>
      </c>
      <c r="X137" s="6">
        <f t="shared" si="6"/>
        <v>5.8729399999999998</v>
      </c>
      <c r="Y137" s="3">
        <f>IF(LEFT(A137,1)="6",IF(计算!B$2&gt;明细!G137,明细!G137,INT(计算!B$2)),IF(计算!B$3&gt;明细!G137,明细!G137*2,INT(计算!B$3*2)))</f>
        <v>18</v>
      </c>
      <c r="Z137" s="4">
        <f t="shared" si="7"/>
        <v>105.71292</v>
      </c>
      <c r="AA137" s="2" t="str">
        <f t="shared" si="8"/>
        <v>1610</v>
      </c>
    </row>
    <row r="138" spans="1:27" s="1" customFormat="1" x14ac:dyDescent="0.15">
      <c r="A138" s="7" t="s">
        <v>486</v>
      </c>
      <c r="B138" s="1" t="s">
        <v>189</v>
      </c>
      <c r="C138" s="1" t="s">
        <v>5</v>
      </c>
      <c r="D138" s="1">
        <v>300550</v>
      </c>
      <c r="E138" s="1">
        <v>2000</v>
      </c>
      <c r="F138" s="1">
        <v>2000</v>
      </c>
      <c r="G138" s="1">
        <v>20</v>
      </c>
      <c r="H138" s="1">
        <v>2</v>
      </c>
      <c r="I138" s="1">
        <v>12.53</v>
      </c>
      <c r="J138" s="1">
        <v>65.78</v>
      </c>
      <c r="K138" s="4">
        <v>18.04</v>
      </c>
      <c r="L138" s="2">
        <v>42654</v>
      </c>
      <c r="M138" s="2">
        <v>42661</v>
      </c>
      <c r="N138" s="2">
        <v>42665</v>
      </c>
      <c r="O138" s="2">
        <v>42661</v>
      </c>
      <c r="P138" s="1">
        <v>22.99</v>
      </c>
      <c r="Q138" s="1">
        <v>84.66</v>
      </c>
      <c r="R138" s="5">
        <v>1.7399999999999999E-2</v>
      </c>
      <c r="U138" s="1">
        <v>19</v>
      </c>
      <c r="V138" s="1">
        <v>757.78</v>
      </c>
      <c r="W138" s="1">
        <v>47475</v>
      </c>
      <c r="X138" s="6">
        <f t="shared" si="6"/>
        <v>8.26065</v>
      </c>
      <c r="Y138" s="3">
        <f>IF(LEFT(A138,1)="6",IF(计算!B$2&gt;明细!G138,明细!G138,INT(计算!B$2)),IF(计算!B$3&gt;明细!G138,明细!G138*2,INT(计算!B$3*2)))</f>
        <v>18</v>
      </c>
      <c r="Z138" s="4">
        <f t="shared" si="7"/>
        <v>148.6917</v>
      </c>
      <c r="AA138" s="2" t="str">
        <f t="shared" si="8"/>
        <v>1610</v>
      </c>
    </row>
    <row r="139" spans="1:27" s="1" customFormat="1" x14ac:dyDescent="0.15">
      <c r="A139" s="7" t="s">
        <v>487</v>
      </c>
      <c r="B139" s="1" t="s">
        <v>188</v>
      </c>
      <c r="C139" s="1" t="s">
        <v>5</v>
      </c>
      <c r="D139" s="1">
        <v>300553</v>
      </c>
      <c r="E139" s="1">
        <v>1200</v>
      </c>
      <c r="F139" s="1">
        <v>1200</v>
      </c>
      <c r="G139" s="1">
        <v>12</v>
      </c>
      <c r="H139" s="1">
        <v>1.2</v>
      </c>
      <c r="I139" s="1">
        <v>14.08</v>
      </c>
      <c r="J139" s="1">
        <v>83.65</v>
      </c>
      <c r="K139" s="4">
        <v>20.28</v>
      </c>
      <c r="L139" s="2">
        <v>42655</v>
      </c>
      <c r="M139" s="2">
        <v>42664</v>
      </c>
      <c r="N139" s="2">
        <v>42665</v>
      </c>
      <c r="O139" s="2">
        <v>42664</v>
      </c>
      <c r="P139" s="1">
        <v>22.99</v>
      </c>
      <c r="Q139" s="1">
        <v>66.819999999999993</v>
      </c>
      <c r="R139" s="5">
        <v>1.37E-2</v>
      </c>
      <c r="U139" s="1">
        <v>19</v>
      </c>
      <c r="V139" s="1">
        <v>738.49</v>
      </c>
      <c r="W139" s="1">
        <v>51990</v>
      </c>
      <c r="X139" s="6">
        <f t="shared" si="6"/>
        <v>7.12263</v>
      </c>
      <c r="Y139" s="3">
        <f>IF(LEFT(A139,1)="6",IF(计算!B$2&gt;明细!G139,明细!G139,INT(计算!B$2)),IF(计算!B$3&gt;明细!G139,明细!G139*2,INT(计算!B$3*2)))</f>
        <v>18</v>
      </c>
      <c r="Z139" s="4">
        <f t="shared" si="7"/>
        <v>128.20733999999999</v>
      </c>
      <c r="AA139" s="2" t="str">
        <f t="shared" si="8"/>
        <v>1610</v>
      </c>
    </row>
    <row r="140" spans="1:27" s="1" customFormat="1" x14ac:dyDescent="0.15">
      <c r="A140" s="7" t="s">
        <v>488</v>
      </c>
      <c r="B140" s="1" t="s">
        <v>186</v>
      </c>
      <c r="C140" s="1" t="s">
        <v>5</v>
      </c>
      <c r="D140" s="1">
        <v>732859</v>
      </c>
      <c r="E140" s="1">
        <v>2839</v>
      </c>
      <c r="F140" s="1">
        <v>2555</v>
      </c>
      <c r="G140" s="1">
        <v>11</v>
      </c>
      <c r="H140" s="1">
        <v>1.1000000000000001</v>
      </c>
      <c r="I140" s="1">
        <v>7.54</v>
      </c>
      <c r="J140" s="1">
        <v>84.21</v>
      </c>
      <c r="K140" s="4">
        <v>10.86</v>
      </c>
      <c r="L140" s="2">
        <v>42656</v>
      </c>
      <c r="M140" s="2">
        <v>42664</v>
      </c>
      <c r="N140" s="2">
        <v>42665</v>
      </c>
      <c r="O140" s="2">
        <v>42664</v>
      </c>
      <c r="P140" s="1">
        <v>22.97</v>
      </c>
      <c r="Q140" s="1">
        <v>59.09</v>
      </c>
      <c r="R140" s="5">
        <v>3.3300000000000003E-2</v>
      </c>
      <c r="S140" s="1">
        <v>4393.5600000000004</v>
      </c>
      <c r="T140" s="1">
        <v>4383</v>
      </c>
      <c r="U140" s="1">
        <v>18</v>
      </c>
      <c r="V140" s="1">
        <v>687.67</v>
      </c>
      <c r="W140" s="1">
        <v>51850</v>
      </c>
      <c r="X140" s="6">
        <f t="shared" si="6"/>
        <v>17.266050000000003</v>
      </c>
      <c r="Y140" s="3">
        <f>IF(LEFT(A140,1)="6",IF(计算!B$2&gt;明细!G140,明细!G140,INT(计算!B$2)),IF(计算!B$3&gt;明细!G140,明细!G140*2,INT(计算!B$3*2)))</f>
        <v>0</v>
      </c>
      <c r="Z140" s="4">
        <f t="shared" si="7"/>
        <v>0</v>
      </c>
      <c r="AA140" s="2" t="str">
        <f t="shared" si="8"/>
        <v>1610</v>
      </c>
    </row>
    <row r="141" spans="1:27" s="1" customFormat="1" x14ac:dyDescent="0.15">
      <c r="A141" s="7" t="s">
        <v>489</v>
      </c>
      <c r="B141" s="1" t="s">
        <v>187</v>
      </c>
      <c r="C141" s="1" t="s">
        <v>5</v>
      </c>
      <c r="D141" s="1">
        <v>300552</v>
      </c>
      <c r="E141" s="1">
        <v>2670</v>
      </c>
      <c r="F141" s="1">
        <v>2403</v>
      </c>
      <c r="G141" s="1">
        <v>10.5</v>
      </c>
      <c r="H141" s="1">
        <v>1.05</v>
      </c>
      <c r="I141" s="1">
        <v>12.25</v>
      </c>
      <c r="J141" s="1">
        <v>53.75</v>
      </c>
      <c r="K141" s="4">
        <v>17.64</v>
      </c>
      <c r="L141" s="2">
        <v>42656</v>
      </c>
      <c r="M141" s="2">
        <v>42664</v>
      </c>
      <c r="N141" s="2">
        <v>42663</v>
      </c>
      <c r="O141" s="2">
        <v>42664</v>
      </c>
      <c r="P141" s="1">
        <v>20.91</v>
      </c>
      <c r="Q141" s="1">
        <v>84.37</v>
      </c>
      <c r="R141" s="5">
        <v>0.03</v>
      </c>
      <c r="S141" s="1">
        <v>4119.8599999999997</v>
      </c>
      <c r="T141" s="1">
        <v>4206</v>
      </c>
      <c r="U141" s="1">
        <v>17</v>
      </c>
      <c r="V141" s="1">
        <v>587.84</v>
      </c>
      <c r="W141" s="1">
        <v>36005</v>
      </c>
      <c r="X141" s="6">
        <f t="shared" si="6"/>
        <v>10.801499999999999</v>
      </c>
      <c r="Y141" s="3">
        <f>IF(LEFT(A141,1)="6",IF(计算!B$2&gt;明细!G141,明细!G141,INT(计算!B$2)),IF(计算!B$3&gt;明细!G141,明细!G141*2,INT(计算!B$3*2)))</f>
        <v>18</v>
      </c>
      <c r="Z141" s="4">
        <f t="shared" si="7"/>
        <v>194.42699999999999</v>
      </c>
      <c r="AA141" s="2" t="str">
        <f t="shared" si="8"/>
        <v>1610</v>
      </c>
    </row>
    <row r="142" spans="1:27" s="1" customFormat="1" x14ac:dyDescent="0.15">
      <c r="A142" s="7" t="s">
        <v>490</v>
      </c>
      <c r="B142" s="1" t="s">
        <v>184</v>
      </c>
      <c r="C142" s="1" t="s">
        <v>5</v>
      </c>
      <c r="D142" s="1">
        <v>732667</v>
      </c>
      <c r="E142" s="1">
        <v>5060</v>
      </c>
      <c r="F142" s="1">
        <v>4554</v>
      </c>
      <c r="G142" s="1">
        <v>20</v>
      </c>
      <c r="H142" s="1">
        <v>2</v>
      </c>
      <c r="I142" s="1">
        <v>8.8000000000000007</v>
      </c>
      <c r="J142" s="1">
        <v>36.08</v>
      </c>
      <c r="K142" s="4">
        <v>12.67</v>
      </c>
      <c r="L142" s="2">
        <v>42657</v>
      </c>
      <c r="M142" s="2">
        <v>42668</v>
      </c>
      <c r="N142" s="2">
        <v>42665</v>
      </c>
      <c r="O142" s="2">
        <v>42668</v>
      </c>
      <c r="P142" s="1">
        <v>22.96</v>
      </c>
      <c r="Q142" s="1">
        <v>45.29</v>
      </c>
      <c r="R142" s="5">
        <v>4.2299999999999997E-2</v>
      </c>
      <c r="S142" s="1">
        <v>3234.38</v>
      </c>
      <c r="T142" s="1">
        <v>3292</v>
      </c>
      <c r="U142" s="1">
        <v>14</v>
      </c>
      <c r="V142" s="1">
        <v>444.77</v>
      </c>
      <c r="W142" s="1">
        <v>39140</v>
      </c>
      <c r="X142" s="6">
        <f t="shared" si="6"/>
        <v>16.55622</v>
      </c>
      <c r="Y142" s="3">
        <f>IF(LEFT(A142,1)="6",IF(计算!B$2&gt;明细!G142,明细!G142,INT(计算!B$2)),IF(计算!B$3&gt;明细!G142,明细!G142*2,INT(计算!B$3*2)))</f>
        <v>0</v>
      </c>
      <c r="Z142" s="4">
        <f t="shared" si="7"/>
        <v>0</v>
      </c>
      <c r="AA142" s="2" t="str">
        <f t="shared" si="8"/>
        <v>1610</v>
      </c>
    </row>
    <row r="143" spans="1:27" s="1" customFormat="1" x14ac:dyDescent="0.15">
      <c r="A143" s="7" t="s">
        <v>491</v>
      </c>
      <c r="B143" s="1" t="s">
        <v>185</v>
      </c>
      <c r="C143" s="1" t="s">
        <v>5</v>
      </c>
      <c r="D143" s="1">
        <v>2816</v>
      </c>
      <c r="E143" s="1">
        <v>2500</v>
      </c>
      <c r="F143" s="1">
        <v>2250</v>
      </c>
      <c r="G143" s="1">
        <v>10</v>
      </c>
      <c r="H143" s="1">
        <v>1</v>
      </c>
      <c r="I143" s="1">
        <v>8.2899999999999991</v>
      </c>
      <c r="J143" s="1">
        <v>40.159999999999997</v>
      </c>
      <c r="K143" s="4">
        <v>11.94</v>
      </c>
      <c r="L143" s="2">
        <v>42657</v>
      </c>
      <c r="M143" s="2">
        <v>42668</v>
      </c>
      <c r="N143" s="2">
        <v>42665</v>
      </c>
      <c r="O143" s="2">
        <v>42668</v>
      </c>
      <c r="P143" s="1">
        <v>22.98</v>
      </c>
      <c r="Q143" s="1">
        <v>45.29</v>
      </c>
      <c r="R143" s="5">
        <v>2.5700000000000001E-2</v>
      </c>
      <c r="S143" s="1">
        <v>4321.2299999999996</v>
      </c>
      <c r="T143" s="1">
        <v>4330</v>
      </c>
      <c r="U143" s="1">
        <v>17</v>
      </c>
      <c r="V143" s="1">
        <v>602.53</v>
      </c>
      <c r="W143" s="1">
        <v>24975</v>
      </c>
      <c r="X143" s="6">
        <f t="shared" si="6"/>
        <v>6.4185749999999997</v>
      </c>
      <c r="Y143" s="3">
        <f>IF(LEFT(A143,1)="6",IF(计算!B$2&gt;明细!G143,明细!G143,INT(计算!B$2)),IF(计算!B$3&gt;明细!G143,明细!G143*2,INT(计算!B$3*2)))</f>
        <v>18</v>
      </c>
      <c r="Z143" s="4">
        <f t="shared" si="7"/>
        <v>115.53434999999999</v>
      </c>
      <c r="AA143" s="2" t="str">
        <f t="shared" si="8"/>
        <v>1610</v>
      </c>
    </row>
    <row r="144" spans="1:27" s="1" customFormat="1" x14ac:dyDescent="0.15">
      <c r="A144" s="7" t="s">
        <v>492</v>
      </c>
      <c r="B144" s="1" t="s">
        <v>183</v>
      </c>
      <c r="C144" s="1" t="s">
        <v>5</v>
      </c>
      <c r="D144" s="1">
        <v>2817</v>
      </c>
      <c r="E144" s="1">
        <v>2167</v>
      </c>
      <c r="F144" s="1">
        <v>1950</v>
      </c>
      <c r="G144" s="1">
        <v>8.5</v>
      </c>
      <c r="H144" s="1">
        <v>0.85</v>
      </c>
      <c r="I144" s="1">
        <v>13.88</v>
      </c>
      <c r="J144" s="1">
        <v>62.34</v>
      </c>
      <c r="K144" s="4">
        <v>19.989999999999998</v>
      </c>
      <c r="L144" s="2">
        <v>42660</v>
      </c>
      <c r="M144" s="2">
        <v>42668</v>
      </c>
      <c r="N144" s="2">
        <v>42665</v>
      </c>
      <c r="O144" s="2">
        <v>42668</v>
      </c>
      <c r="P144" s="1">
        <v>22.98</v>
      </c>
      <c r="Q144" s="1">
        <v>44.69</v>
      </c>
      <c r="R144" s="5">
        <v>2.4799999999999999E-2</v>
      </c>
      <c r="S144" s="1">
        <v>4255.59</v>
      </c>
      <c r="T144" s="1">
        <v>4295</v>
      </c>
      <c r="U144" s="1">
        <v>15</v>
      </c>
      <c r="V144" s="1">
        <v>482.35</v>
      </c>
      <c r="W144" s="1">
        <v>33475</v>
      </c>
      <c r="X144" s="6">
        <f t="shared" si="6"/>
        <v>8.3018000000000001</v>
      </c>
      <c r="Y144" s="3">
        <f>IF(LEFT(A144,1)="6",IF(计算!B$2&gt;明细!G144,明细!G144,INT(计算!B$2)),IF(计算!B$3&gt;明细!G144,明细!G144*2,INT(计算!B$3*2)))</f>
        <v>17</v>
      </c>
      <c r="Z144" s="4">
        <f t="shared" si="7"/>
        <v>141.13060000000002</v>
      </c>
      <c r="AA144" s="2" t="str">
        <f t="shared" si="8"/>
        <v>1610</v>
      </c>
    </row>
    <row r="145" spans="1:27" s="1" customFormat="1" x14ac:dyDescent="0.15">
      <c r="A145" s="7" t="s">
        <v>493</v>
      </c>
      <c r="B145" s="1" t="s">
        <v>182</v>
      </c>
      <c r="C145" s="1" t="s">
        <v>5</v>
      </c>
      <c r="D145" s="1">
        <v>730926</v>
      </c>
      <c r="E145" s="1">
        <v>26175</v>
      </c>
      <c r="F145" s="1">
        <v>23558</v>
      </c>
      <c r="G145" s="1">
        <v>78</v>
      </c>
      <c r="H145" s="1">
        <v>7.8</v>
      </c>
      <c r="I145" s="1">
        <v>14.39</v>
      </c>
      <c r="J145" s="1">
        <v>21.65</v>
      </c>
      <c r="K145" s="4">
        <v>20.72</v>
      </c>
      <c r="L145" s="2">
        <v>42661</v>
      </c>
      <c r="M145" s="2">
        <v>42670</v>
      </c>
      <c r="N145" s="2">
        <v>42653</v>
      </c>
      <c r="O145" s="2">
        <v>42670</v>
      </c>
      <c r="P145" s="1">
        <v>10.23</v>
      </c>
      <c r="Q145" s="1">
        <v>6.43</v>
      </c>
      <c r="R145" s="5">
        <v>0.128</v>
      </c>
      <c r="S145" s="1">
        <v>1060.72</v>
      </c>
      <c r="T145" s="1">
        <v>2420</v>
      </c>
      <c r="U145" s="1">
        <v>3</v>
      </c>
      <c r="V145" s="1">
        <v>89.16</v>
      </c>
      <c r="W145" s="1">
        <v>12830</v>
      </c>
      <c r="X145" s="6">
        <f t="shared" si="6"/>
        <v>16.4224</v>
      </c>
      <c r="Y145" s="3">
        <f>IF(LEFT(A145,1)="6",IF(计算!B$2&gt;明细!G145,明细!G145,INT(计算!B$2)),IF(计算!B$3&gt;明细!G145,明细!G145*2,INT(计算!B$3*2)))</f>
        <v>0</v>
      </c>
      <c r="Z145" s="4">
        <f t="shared" si="7"/>
        <v>0</v>
      </c>
      <c r="AA145" s="2" t="str">
        <f t="shared" si="8"/>
        <v>1610</v>
      </c>
    </row>
    <row r="146" spans="1:27" s="1" customFormat="1" x14ac:dyDescent="0.15">
      <c r="A146" s="7" t="s">
        <v>494</v>
      </c>
      <c r="B146" s="1" t="s">
        <v>181</v>
      </c>
      <c r="C146" s="1" t="s">
        <v>5</v>
      </c>
      <c r="D146" s="1">
        <v>732258</v>
      </c>
      <c r="E146" s="1">
        <v>6000</v>
      </c>
      <c r="F146" s="1">
        <v>5400</v>
      </c>
      <c r="G146" s="1">
        <v>24</v>
      </c>
      <c r="H146" s="1">
        <v>2.4</v>
      </c>
      <c r="I146" s="1">
        <v>15.62</v>
      </c>
      <c r="J146" s="1">
        <v>54.44</v>
      </c>
      <c r="K146" s="4">
        <v>22.49</v>
      </c>
      <c r="L146" s="2">
        <v>42662</v>
      </c>
      <c r="M146" s="2">
        <v>42669</v>
      </c>
      <c r="N146" s="2">
        <v>42661</v>
      </c>
      <c r="O146" s="2">
        <v>42669</v>
      </c>
      <c r="P146" s="1">
        <v>18.16</v>
      </c>
      <c r="Q146" s="1">
        <v>83.53</v>
      </c>
      <c r="R146" s="5">
        <v>4.5499999999999999E-2</v>
      </c>
      <c r="S146" s="1">
        <v>4490.54</v>
      </c>
      <c r="T146" s="1">
        <v>4724</v>
      </c>
      <c r="U146" s="1">
        <v>14</v>
      </c>
      <c r="V146" s="1">
        <v>430.03</v>
      </c>
      <c r="W146" s="1">
        <v>67171</v>
      </c>
      <c r="X146" s="6">
        <f t="shared" si="6"/>
        <v>30.562804999999997</v>
      </c>
      <c r="Y146" s="3">
        <f>IF(LEFT(A146,1)="6",IF(计算!B$2&gt;明细!G146,明细!G146,INT(计算!B$2)),IF(计算!B$3&gt;明细!G146,明细!G146*2,INT(计算!B$3*2)))</f>
        <v>0</v>
      </c>
      <c r="Z146" s="4">
        <f t="shared" si="7"/>
        <v>0</v>
      </c>
      <c r="AA146" s="2" t="str">
        <f t="shared" si="8"/>
        <v>1610</v>
      </c>
    </row>
    <row r="147" spans="1:27" s="1" customFormat="1" x14ac:dyDescent="0.15">
      <c r="A147" s="7" t="s">
        <v>495</v>
      </c>
      <c r="B147" s="1" t="s">
        <v>180</v>
      </c>
      <c r="C147" s="1" t="s">
        <v>5</v>
      </c>
      <c r="D147" s="1">
        <v>732888</v>
      </c>
      <c r="E147" s="1">
        <v>5190</v>
      </c>
      <c r="F147" s="1">
        <v>4672</v>
      </c>
      <c r="G147" s="1">
        <v>20</v>
      </c>
      <c r="H147" s="1">
        <v>2</v>
      </c>
      <c r="I147" s="1">
        <v>27.69</v>
      </c>
      <c r="J147" s="1">
        <v>83.93</v>
      </c>
      <c r="K147" s="4">
        <v>39.869999999999997</v>
      </c>
      <c r="L147" s="2">
        <v>42663</v>
      </c>
      <c r="M147" s="2">
        <v>42671</v>
      </c>
      <c r="N147" s="2">
        <v>42665</v>
      </c>
      <c r="O147" s="2">
        <v>42671</v>
      </c>
      <c r="P147" s="1">
        <v>22.99</v>
      </c>
      <c r="Q147" s="1">
        <v>85.13</v>
      </c>
      <c r="R147" s="5">
        <v>4.2900000000000001E-2</v>
      </c>
      <c r="S147" s="1">
        <v>3161.1</v>
      </c>
      <c r="T147" s="1">
        <v>3415</v>
      </c>
      <c r="U147" s="1">
        <v>12</v>
      </c>
      <c r="V147" s="1">
        <v>341.24</v>
      </c>
      <c r="W147" s="1">
        <v>94489</v>
      </c>
      <c r="X147" s="6">
        <f t="shared" si="6"/>
        <v>40.535781</v>
      </c>
      <c r="Y147" s="3">
        <f>IF(LEFT(A147,1)="6",IF(计算!B$2&gt;明细!G147,明细!G147,INT(计算!B$2)),IF(计算!B$3&gt;明细!G147,明细!G147*2,INT(计算!B$3*2)))</f>
        <v>0</v>
      </c>
      <c r="Z147" s="4">
        <f t="shared" si="7"/>
        <v>0</v>
      </c>
      <c r="AA147" s="2" t="str">
        <f t="shared" si="8"/>
        <v>1610</v>
      </c>
    </row>
    <row r="148" spans="1:27" s="1" customFormat="1" x14ac:dyDescent="0.15">
      <c r="A148" s="7" t="s">
        <v>496</v>
      </c>
      <c r="B148" s="1" t="s">
        <v>178</v>
      </c>
      <c r="C148" s="1" t="s">
        <v>5</v>
      </c>
      <c r="D148" s="1">
        <v>732716</v>
      </c>
      <c r="E148" s="1">
        <v>1274</v>
      </c>
      <c r="F148" s="1">
        <v>1274</v>
      </c>
      <c r="G148" s="1">
        <v>12</v>
      </c>
      <c r="H148" s="1">
        <v>1.2</v>
      </c>
      <c r="I148" s="1">
        <v>26.91</v>
      </c>
      <c r="J148" s="1">
        <v>115.7</v>
      </c>
      <c r="K148" s="4">
        <v>38.75</v>
      </c>
      <c r="L148" s="2">
        <v>42664</v>
      </c>
      <c r="M148" s="2">
        <v>42674</v>
      </c>
      <c r="N148" s="2">
        <v>42665</v>
      </c>
      <c r="O148" s="2">
        <v>42674</v>
      </c>
      <c r="P148" s="1">
        <v>22.98</v>
      </c>
      <c r="Q148" s="1">
        <v>40.33</v>
      </c>
      <c r="R148" s="5">
        <v>1.5599999999999999E-2</v>
      </c>
      <c r="U148" s="1">
        <v>13</v>
      </c>
      <c r="V148" s="1">
        <v>396.25</v>
      </c>
      <c r="W148" s="1">
        <v>106631</v>
      </c>
      <c r="X148" s="6">
        <f t="shared" si="6"/>
        <v>16.634435999999997</v>
      </c>
      <c r="Y148" s="3">
        <f>IF(LEFT(A148,1)="6",IF(计算!B$2&gt;明细!G148,明细!G148,INT(计算!B$2)),IF(计算!B$3&gt;明细!G148,明细!G148*2,INT(计算!B$3*2)))</f>
        <v>0</v>
      </c>
      <c r="Z148" s="4">
        <f t="shared" si="7"/>
        <v>0</v>
      </c>
      <c r="AA148" s="2" t="str">
        <f t="shared" si="8"/>
        <v>1610</v>
      </c>
    </row>
    <row r="149" spans="1:27" s="1" customFormat="1" x14ac:dyDescent="0.15">
      <c r="A149" s="7" t="s">
        <v>497</v>
      </c>
      <c r="B149" s="1" t="s">
        <v>179</v>
      </c>
      <c r="C149" s="1" t="s">
        <v>5</v>
      </c>
      <c r="D149" s="1">
        <v>300559</v>
      </c>
      <c r="E149" s="1">
        <v>1800</v>
      </c>
      <c r="F149" s="1">
        <v>1800</v>
      </c>
      <c r="G149" s="1">
        <v>18</v>
      </c>
      <c r="H149" s="1">
        <v>1.8</v>
      </c>
      <c r="I149" s="1">
        <v>17.559999999999999</v>
      </c>
      <c r="J149" s="1">
        <v>60.81</v>
      </c>
      <c r="K149" s="4">
        <v>25.29</v>
      </c>
      <c r="L149" s="2">
        <v>42664</v>
      </c>
      <c r="M149" s="2">
        <v>42644</v>
      </c>
      <c r="N149" s="2">
        <v>42696</v>
      </c>
      <c r="O149" s="2">
        <v>42675</v>
      </c>
      <c r="P149" s="1">
        <v>22.99</v>
      </c>
      <c r="Q149" s="1">
        <v>83.69</v>
      </c>
      <c r="R149" s="5">
        <v>1.61E-2</v>
      </c>
      <c r="U149" s="1">
        <v>14</v>
      </c>
      <c r="V149" s="1">
        <v>423.35</v>
      </c>
      <c r="W149" s="1">
        <v>37170</v>
      </c>
      <c r="X149" s="6">
        <f t="shared" si="6"/>
        <v>5.9843700000000002</v>
      </c>
      <c r="Y149" s="3">
        <f>IF(LEFT(A149,1)="6",IF(计算!B$2&gt;明细!G149,明细!G149,INT(计算!B$2)),IF(计算!B$3&gt;明细!G149,明细!G149*2,INT(计算!B$3*2)))</f>
        <v>18</v>
      </c>
      <c r="Z149" s="4">
        <f t="shared" si="7"/>
        <v>107.71866</v>
      </c>
      <c r="AA149" s="2" t="str">
        <f t="shared" si="8"/>
        <v>1610</v>
      </c>
    </row>
    <row r="150" spans="1:27" s="1" customFormat="1" x14ac:dyDescent="0.15">
      <c r="A150" s="7" t="s">
        <v>498</v>
      </c>
      <c r="B150" s="1" t="s">
        <v>177</v>
      </c>
      <c r="C150" s="1" t="s">
        <v>5</v>
      </c>
      <c r="D150" s="1">
        <v>300560</v>
      </c>
      <c r="E150" s="1">
        <v>1753</v>
      </c>
      <c r="F150" s="1">
        <v>1753</v>
      </c>
      <c r="G150" s="1">
        <v>17.5</v>
      </c>
      <c r="H150" s="1">
        <v>1.75</v>
      </c>
      <c r="I150" s="1">
        <v>10.26</v>
      </c>
      <c r="J150" s="1">
        <v>60.8</v>
      </c>
      <c r="K150" s="4">
        <v>14.77</v>
      </c>
      <c r="L150" s="2">
        <v>42667</v>
      </c>
      <c r="M150" s="2">
        <v>42644</v>
      </c>
      <c r="N150" s="2">
        <v>42696</v>
      </c>
      <c r="O150" s="2">
        <v>42675</v>
      </c>
      <c r="P150" s="1">
        <v>22.99</v>
      </c>
      <c r="Q150" s="1">
        <v>83.88</v>
      </c>
      <c r="R150" s="5">
        <v>1.5900000000000001E-2</v>
      </c>
      <c r="U150" s="1">
        <v>18</v>
      </c>
      <c r="V150" s="1">
        <v>698.93</v>
      </c>
      <c r="W150" s="1">
        <v>35855</v>
      </c>
      <c r="X150" s="6">
        <f t="shared" si="6"/>
        <v>5.7009450000000008</v>
      </c>
      <c r="Y150" s="3">
        <f>IF(LEFT(A150,1)="6",IF(计算!B$2&gt;明细!G150,明细!G150,INT(计算!B$2)),IF(计算!B$3&gt;明细!G150,明细!G150*2,INT(计算!B$3*2)))</f>
        <v>18</v>
      </c>
      <c r="Z150" s="4">
        <f t="shared" si="7"/>
        <v>102.61701000000002</v>
      </c>
      <c r="AA150" s="2" t="str">
        <f t="shared" si="8"/>
        <v>1610</v>
      </c>
    </row>
    <row r="151" spans="1:27" s="1" customFormat="1" x14ac:dyDescent="0.15">
      <c r="A151" s="7" t="s">
        <v>499</v>
      </c>
      <c r="B151" s="1" t="s">
        <v>176</v>
      </c>
      <c r="C151" s="1" t="s">
        <v>5</v>
      </c>
      <c r="D151" s="1">
        <v>300557</v>
      </c>
      <c r="E151" s="1">
        <v>1400</v>
      </c>
      <c r="F151" s="1">
        <v>1400</v>
      </c>
      <c r="G151" s="1">
        <v>14</v>
      </c>
      <c r="H151" s="1">
        <v>1.4</v>
      </c>
      <c r="I151" s="1">
        <v>13.91</v>
      </c>
      <c r="J151" s="1">
        <v>74.88</v>
      </c>
      <c r="K151" s="4">
        <v>20.03</v>
      </c>
      <c r="L151" s="2">
        <v>42668</v>
      </c>
      <c r="M151" s="2">
        <v>42644</v>
      </c>
      <c r="N151" s="2">
        <v>42696</v>
      </c>
      <c r="O151" s="2">
        <v>42675</v>
      </c>
      <c r="P151" s="1">
        <v>22.99</v>
      </c>
      <c r="Q151" s="1">
        <v>66.27</v>
      </c>
      <c r="R151" s="5">
        <v>1.47E-2</v>
      </c>
      <c r="U151" s="1">
        <v>18</v>
      </c>
      <c r="V151" s="1">
        <v>699.78</v>
      </c>
      <c r="W151" s="1">
        <v>48670</v>
      </c>
      <c r="X151" s="6">
        <f t="shared" si="6"/>
        <v>7.1544899999999991</v>
      </c>
      <c r="Y151" s="3">
        <f>IF(LEFT(A151,1)="6",IF(计算!B$2&gt;明细!G151,明细!G151,INT(计算!B$2)),IF(计算!B$3&gt;明细!G151,明细!G151*2,INT(计算!B$3*2)))</f>
        <v>18</v>
      </c>
      <c r="Z151" s="4">
        <f t="shared" si="7"/>
        <v>128.78081999999998</v>
      </c>
      <c r="AA151" s="2" t="str">
        <f t="shared" si="8"/>
        <v>1610</v>
      </c>
    </row>
    <row r="152" spans="1:27" s="1" customFormat="1" x14ac:dyDescent="0.15">
      <c r="A152" s="7" t="s">
        <v>500</v>
      </c>
      <c r="B152" s="1" t="s">
        <v>174</v>
      </c>
      <c r="C152" s="1" t="s">
        <v>5</v>
      </c>
      <c r="D152" s="1">
        <v>780882</v>
      </c>
      <c r="E152" s="1">
        <v>5220</v>
      </c>
      <c r="F152" s="1">
        <v>4698</v>
      </c>
      <c r="G152" s="1">
        <v>15</v>
      </c>
      <c r="H152" s="1">
        <v>1.5</v>
      </c>
      <c r="I152" s="1">
        <v>1.5</v>
      </c>
      <c r="J152" s="1">
        <v>25.34</v>
      </c>
      <c r="K152" s="4">
        <v>2.16</v>
      </c>
      <c r="L152" s="2">
        <v>42670</v>
      </c>
      <c r="M152" s="2">
        <v>42650</v>
      </c>
      <c r="N152" s="2">
        <v>42696</v>
      </c>
      <c r="O152" s="2">
        <v>42681</v>
      </c>
      <c r="P152" s="1">
        <v>22.98</v>
      </c>
      <c r="Q152" s="1">
        <v>46.21</v>
      </c>
      <c r="R152" s="5">
        <v>4.9599999999999998E-2</v>
      </c>
      <c r="S152" s="1">
        <v>4821.95</v>
      </c>
      <c r="T152" s="1">
        <v>4744</v>
      </c>
      <c r="U152" s="1">
        <v>29</v>
      </c>
      <c r="V152" s="1">
        <v>2149.33</v>
      </c>
      <c r="W152" s="1">
        <v>32240</v>
      </c>
      <c r="X152" s="6">
        <f t="shared" si="6"/>
        <v>15.99104</v>
      </c>
      <c r="Y152" s="3">
        <f>IF(LEFT(A152,1)="6",IF(计算!B$2&gt;明细!G152,明细!G152,INT(计算!B$2)),IF(计算!B$3&gt;明细!G152,明细!G152*2,INT(计算!B$3*2)))</f>
        <v>0</v>
      </c>
      <c r="Z152" s="4">
        <f t="shared" si="7"/>
        <v>0</v>
      </c>
      <c r="AA152" s="2" t="str">
        <f t="shared" si="8"/>
        <v>1610</v>
      </c>
    </row>
    <row r="153" spans="1:27" s="1" customFormat="1" x14ac:dyDescent="0.15">
      <c r="A153" s="7" t="s">
        <v>501</v>
      </c>
      <c r="B153" s="1" t="s">
        <v>175</v>
      </c>
      <c r="C153" s="1" t="s">
        <v>5</v>
      </c>
      <c r="D153" s="1">
        <v>2818</v>
      </c>
      <c r="E153" s="1">
        <v>4400</v>
      </c>
      <c r="F153" s="1">
        <v>3960</v>
      </c>
      <c r="G153" s="1">
        <v>13</v>
      </c>
      <c r="H153" s="1">
        <v>1.3</v>
      </c>
      <c r="I153" s="1">
        <v>23.49</v>
      </c>
      <c r="J153" s="1">
        <v>54.25</v>
      </c>
      <c r="K153" s="4">
        <v>33.83</v>
      </c>
      <c r="L153" s="2">
        <v>42670</v>
      </c>
      <c r="M153" s="2">
        <v>42652</v>
      </c>
      <c r="N153" s="2">
        <v>42696</v>
      </c>
      <c r="O153" s="2">
        <v>42683</v>
      </c>
      <c r="P153" s="1">
        <v>22.99</v>
      </c>
      <c r="Q153" s="1">
        <v>53.74</v>
      </c>
      <c r="R153" s="5">
        <v>3.78E-2</v>
      </c>
      <c r="S153" s="1">
        <v>2870.67</v>
      </c>
      <c r="T153" s="1">
        <v>3166</v>
      </c>
      <c r="U153" s="1">
        <v>8</v>
      </c>
      <c r="V153" s="1">
        <v>203.36</v>
      </c>
      <c r="W153" s="1">
        <v>23885</v>
      </c>
      <c r="X153" s="6">
        <f t="shared" si="6"/>
        <v>9.0285299999999999</v>
      </c>
      <c r="Y153" s="3">
        <f>IF(LEFT(A153,1)="6",IF(计算!B$2&gt;明细!G153,明细!G153,INT(计算!B$2)),IF(计算!B$3&gt;明细!G153,明细!G153*2,INT(计算!B$3*2)))</f>
        <v>18</v>
      </c>
      <c r="Z153" s="4">
        <f t="shared" si="7"/>
        <v>162.51354000000001</v>
      </c>
      <c r="AA153" s="2" t="str">
        <f t="shared" si="8"/>
        <v>1610</v>
      </c>
    </row>
    <row r="154" spans="1:27" s="1" customFormat="1" x14ac:dyDescent="0.15">
      <c r="A154" s="7" t="s">
        <v>502</v>
      </c>
      <c r="B154" s="1" t="s">
        <v>173</v>
      </c>
      <c r="C154" s="1" t="s">
        <v>5</v>
      </c>
      <c r="D154" s="1">
        <v>300556</v>
      </c>
      <c r="E154" s="1">
        <v>2780</v>
      </c>
      <c r="F154" s="1">
        <v>2502</v>
      </c>
      <c r="G154" s="1">
        <v>11</v>
      </c>
      <c r="H154" s="1">
        <v>1.1000000000000001</v>
      </c>
      <c r="I154" s="1">
        <v>5.54</v>
      </c>
      <c r="J154" s="1">
        <v>51.58</v>
      </c>
      <c r="K154" s="4">
        <v>7.98</v>
      </c>
      <c r="L154" s="2">
        <v>42671</v>
      </c>
      <c r="M154" s="2">
        <v>42647</v>
      </c>
      <c r="N154" s="2">
        <v>42696</v>
      </c>
      <c r="O154" s="2">
        <v>42678</v>
      </c>
      <c r="P154" s="1">
        <v>22.99</v>
      </c>
      <c r="Q154" s="1">
        <v>84.35</v>
      </c>
      <c r="R154" s="5">
        <v>0.03</v>
      </c>
      <c r="S154" s="1">
        <v>4765.45</v>
      </c>
      <c r="T154" s="1">
        <v>4704</v>
      </c>
      <c r="U154" s="1">
        <v>22</v>
      </c>
      <c r="V154" s="1">
        <v>1049.28</v>
      </c>
      <c r="W154" s="1">
        <v>29065</v>
      </c>
      <c r="X154" s="6">
        <f t="shared" si="6"/>
        <v>8.7195</v>
      </c>
      <c r="Y154" s="3">
        <f>IF(LEFT(A154,1)="6",IF(计算!B$2&gt;明细!G154,明细!G154,INT(计算!B$2)),IF(计算!B$3&gt;明细!G154,明细!G154*2,INT(计算!B$3*2)))</f>
        <v>18</v>
      </c>
      <c r="Z154" s="4">
        <f t="shared" si="7"/>
        <v>156.95099999999999</v>
      </c>
      <c r="AA154" s="2" t="str">
        <f t="shared" si="8"/>
        <v>1610</v>
      </c>
    </row>
    <row r="155" spans="1:27" s="1" customFormat="1" x14ac:dyDescent="0.15">
      <c r="A155" s="7" t="s">
        <v>503</v>
      </c>
      <c r="B155" s="1" t="s">
        <v>171</v>
      </c>
      <c r="C155" s="1" t="s">
        <v>5</v>
      </c>
      <c r="D155" s="1">
        <v>732203</v>
      </c>
      <c r="E155" s="1">
        <v>2300</v>
      </c>
      <c r="F155" s="1">
        <v>2070</v>
      </c>
      <c r="G155" s="1">
        <v>9</v>
      </c>
      <c r="H155" s="1">
        <v>0.9</v>
      </c>
      <c r="I155" s="1">
        <v>16.5</v>
      </c>
      <c r="J155" s="1">
        <v>61.74</v>
      </c>
      <c r="K155" s="4">
        <v>23.76</v>
      </c>
      <c r="L155" s="2">
        <v>42674</v>
      </c>
      <c r="M155" s="2">
        <v>42651</v>
      </c>
      <c r="N155" s="2">
        <v>42695</v>
      </c>
      <c r="O155" s="2">
        <v>42682</v>
      </c>
      <c r="P155" s="1">
        <v>21.04</v>
      </c>
      <c r="Q155" s="1">
        <v>77.87</v>
      </c>
      <c r="R155" s="5">
        <v>0.03</v>
      </c>
      <c r="S155" s="1">
        <v>4941.6400000000003</v>
      </c>
      <c r="T155" s="1">
        <v>4897</v>
      </c>
      <c r="U155" s="1">
        <v>15</v>
      </c>
      <c r="V155" s="1">
        <v>405.09</v>
      </c>
      <c r="W155" s="1">
        <v>66840</v>
      </c>
      <c r="X155" s="6">
        <f t="shared" si="6"/>
        <v>20.052</v>
      </c>
      <c r="Y155" s="3">
        <f>IF(LEFT(A155,1)="6",IF(计算!B$2&gt;明细!G155,明细!G155,INT(计算!B$2)),IF(计算!B$3&gt;明细!G155,明细!G155*2,INT(计算!B$3*2)))</f>
        <v>0</v>
      </c>
      <c r="Z155" s="4">
        <f t="shared" si="7"/>
        <v>0</v>
      </c>
      <c r="AA155" s="2" t="str">
        <f t="shared" si="8"/>
        <v>1610</v>
      </c>
    </row>
    <row r="156" spans="1:27" s="1" customFormat="1" x14ac:dyDescent="0.15">
      <c r="A156" s="7" t="s">
        <v>504</v>
      </c>
      <c r="B156" s="1" t="s">
        <v>172</v>
      </c>
      <c r="C156" s="1" t="s">
        <v>5</v>
      </c>
      <c r="D156" s="1">
        <v>300558</v>
      </c>
      <c r="E156" s="1">
        <v>4100</v>
      </c>
      <c r="F156" s="1">
        <v>3690</v>
      </c>
      <c r="G156" s="1">
        <v>12</v>
      </c>
      <c r="H156" s="1">
        <v>1.2</v>
      </c>
      <c r="I156" s="1">
        <v>17.57</v>
      </c>
      <c r="J156" s="1">
        <v>69.61</v>
      </c>
      <c r="K156" s="4">
        <v>25.3</v>
      </c>
      <c r="L156" s="2">
        <v>42674</v>
      </c>
      <c r="M156" s="2">
        <v>42650</v>
      </c>
      <c r="N156" s="2">
        <v>42696</v>
      </c>
      <c r="O156" s="2">
        <v>42681</v>
      </c>
      <c r="P156" s="1">
        <v>22.99</v>
      </c>
      <c r="Q156" s="1">
        <v>45.74</v>
      </c>
      <c r="R156" s="5">
        <v>4.1500000000000002E-2</v>
      </c>
      <c r="S156" s="1">
        <v>2947.69</v>
      </c>
      <c r="T156" s="1">
        <v>3099</v>
      </c>
      <c r="U156" s="1">
        <v>14</v>
      </c>
      <c r="V156" s="1">
        <v>436.99</v>
      </c>
      <c r="W156" s="1">
        <v>38390</v>
      </c>
      <c r="X156" s="6">
        <f t="shared" si="6"/>
        <v>15.931850000000003</v>
      </c>
      <c r="Y156" s="3">
        <f>IF(LEFT(A156,1)="6",IF(计算!B$2&gt;明细!G156,明细!G156,INT(计算!B$2)),IF(计算!B$3&gt;明细!G156,明细!G156*2,INT(计算!B$3*2)))</f>
        <v>18</v>
      </c>
      <c r="Z156" s="4">
        <f t="shared" si="7"/>
        <v>286.77330000000006</v>
      </c>
      <c r="AA156" s="2" t="str">
        <f t="shared" si="8"/>
        <v>1610</v>
      </c>
    </row>
    <row r="157" spans="1:27" s="1" customFormat="1" x14ac:dyDescent="0.15">
      <c r="A157" s="7" t="s">
        <v>505</v>
      </c>
      <c r="B157" s="1" t="s">
        <v>169</v>
      </c>
      <c r="C157" s="1" t="s">
        <v>5</v>
      </c>
      <c r="D157" s="1">
        <v>732060</v>
      </c>
      <c r="E157" s="1">
        <v>5500</v>
      </c>
      <c r="F157" s="1">
        <v>4950</v>
      </c>
      <c r="G157" s="1">
        <v>22</v>
      </c>
      <c r="H157" s="1">
        <v>2.2000000000000002</v>
      </c>
      <c r="I157" s="1">
        <v>10.039999999999999</v>
      </c>
      <c r="J157" s="1">
        <v>34.729999999999997</v>
      </c>
      <c r="K157" s="4">
        <v>14.46</v>
      </c>
      <c r="L157" s="2">
        <v>42675</v>
      </c>
      <c r="M157" s="2">
        <v>42683</v>
      </c>
      <c r="N157" s="2">
        <v>42696</v>
      </c>
      <c r="O157" s="2">
        <v>42683</v>
      </c>
      <c r="P157" s="1">
        <v>22.97</v>
      </c>
      <c r="Q157" s="1">
        <v>59.84</v>
      </c>
      <c r="R157" s="5">
        <v>4.3200000000000002E-2</v>
      </c>
      <c r="S157" s="1">
        <v>5264.14</v>
      </c>
      <c r="T157" s="1">
        <v>5399</v>
      </c>
      <c r="U157" s="1">
        <v>14</v>
      </c>
      <c r="V157" s="1">
        <v>371.81</v>
      </c>
      <c r="W157" s="1">
        <v>37330</v>
      </c>
      <c r="X157" s="6">
        <f t="shared" si="6"/>
        <v>16.126560000000001</v>
      </c>
      <c r="Y157" s="3">
        <f>IF(LEFT(A157,1)="6",IF(计算!B$2&gt;明细!G157,明细!G157,INT(计算!B$2)),IF(计算!B$3&gt;明细!G157,明细!G157*2,INT(计算!B$3*2)))</f>
        <v>0</v>
      </c>
      <c r="Z157" s="4">
        <f t="shared" si="7"/>
        <v>0</v>
      </c>
      <c r="AA157" s="2" t="str">
        <f t="shared" si="8"/>
        <v>1611</v>
      </c>
    </row>
    <row r="158" spans="1:27" s="1" customFormat="1" x14ac:dyDescent="0.15">
      <c r="A158" s="7" t="s">
        <v>506</v>
      </c>
      <c r="B158" s="1" t="s">
        <v>170</v>
      </c>
      <c r="C158" s="1" t="s">
        <v>5</v>
      </c>
      <c r="D158" s="1">
        <v>2819</v>
      </c>
      <c r="E158" s="1">
        <v>2834</v>
      </c>
      <c r="F158" s="1">
        <v>2551</v>
      </c>
      <c r="G158" s="1">
        <v>11</v>
      </c>
      <c r="H158" s="1">
        <v>1.1000000000000001</v>
      </c>
      <c r="I158" s="1">
        <v>4.96</v>
      </c>
      <c r="J158" s="1">
        <v>51.23</v>
      </c>
      <c r="K158" s="4">
        <v>7.14</v>
      </c>
      <c r="L158" s="2">
        <v>42675</v>
      </c>
      <c r="M158" s="2">
        <v>42685</v>
      </c>
      <c r="N158" s="2">
        <v>42696</v>
      </c>
      <c r="O158" s="2">
        <v>42685</v>
      </c>
      <c r="P158" s="1">
        <v>22.95</v>
      </c>
      <c r="Q158" s="1">
        <v>40.86</v>
      </c>
      <c r="R158" s="5">
        <v>2.7199999999999998E-2</v>
      </c>
      <c r="S158" s="1">
        <v>3200.5</v>
      </c>
      <c r="T158" s="1">
        <v>3117</v>
      </c>
      <c r="U158" s="1">
        <v>21</v>
      </c>
      <c r="V158" s="1">
        <v>926.41</v>
      </c>
      <c r="W158" s="1">
        <v>22975</v>
      </c>
      <c r="X158" s="6">
        <f t="shared" si="6"/>
        <v>6.2491999999999992</v>
      </c>
      <c r="Y158" s="3">
        <f>IF(LEFT(A158,1)="6",IF(计算!B$2&gt;明细!G158,明细!G158,INT(计算!B$2)),IF(计算!B$3&gt;明细!G158,明细!G158*2,INT(计算!B$3*2)))</f>
        <v>18</v>
      </c>
      <c r="Z158" s="4">
        <f t="shared" si="7"/>
        <v>112.48559999999999</v>
      </c>
      <c r="AA158" s="2" t="str">
        <f t="shared" si="8"/>
        <v>1611</v>
      </c>
    </row>
    <row r="159" spans="1:27" s="1" customFormat="1" x14ac:dyDescent="0.15">
      <c r="A159" s="7" t="s">
        <v>507</v>
      </c>
      <c r="B159" s="1" t="s">
        <v>168</v>
      </c>
      <c r="C159" s="1" t="s">
        <v>5</v>
      </c>
      <c r="D159" s="1">
        <v>732556</v>
      </c>
      <c r="E159" s="1">
        <v>9334</v>
      </c>
      <c r="F159" s="1">
        <v>8401</v>
      </c>
      <c r="G159" s="1">
        <v>37</v>
      </c>
      <c r="H159" s="1">
        <v>3.7</v>
      </c>
      <c r="I159" s="1">
        <v>23.63</v>
      </c>
      <c r="J159" s="1">
        <v>48.14</v>
      </c>
      <c r="K159" s="4">
        <v>34.03</v>
      </c>
      <c r="L159" s="2">
        <v>42676</v>
      </c>
      <c r="M159" s="2">
        <v>42684</v>
      </c>
      <c r="N159" s="2">
        <v>42695</v>
      </c>
      <c r="O159" s="2">
        <v>42684</v>
      </c>
      <c r="P159" s="1">
        <v>21.32</v>
      </c>
      <c r="Q159" s="1">
        <v>66.7</v>
      </c>
      <c r="R159" s="5">
        <v>5.79E-2</v>
      </c>
      <c r="S159" s="1">
        <v>3504.84</v>
      </c>
      <c r="T159" s="1">
        <v>3907</v>
      </c>
      <c r="U159" s="1">
        <v>6</v>
      </c>
      <c r="V159" s="1">
        <v>154.80000000000001</v>
      </c>
      <c r="W159" s="1">
        <v>36579</v>
      </c>
      <c r="X159" s="6">
        <f t="shared" si="6"/>
        <v>21.179241000000001</v>
      </c>
      <c r="Y159" s="3">
        <f>IF(LEFT(A159,1)="6",IF(计算!B$2&gt;明细!G159,明细!G159,INT(计算!B$2)),IF(计算!B$3&gt;明细!G159,明细!G159*2,INT(计算!B$3*2)))</f>
        <v>0</v>
      </c>
      <c r="Z159" s="4">
        <f t="shared" si="7"/>
        <v>0</v>
      </c>
      <c r="AA159" s="2" t="str">
        <f t="shared" si="8"/>
        <v>1611</v>
      </c>
    </row>
    <row r="160" spans="1:27" s="1" customFormat="1" x14ac:dyDescent="0.15">
      <c r="A160" s="7" t="s">
        <v>508</v>
      </c>
      <c r="B160" s="1" t="s">
        <v>167</v>
      </c>
      <c r="C160" s="1" t="s">
        <v>5</v>
      </c>
      <c r="D160" s="1">
        <v>732977</v>
      </c>
      <c r="E160" s="1">
        <v>5528</v>
      </c>
      <c r="F160" s="1">
        <v>4975</v>
      </c>
      <c r="G160" s="1">
        <v>20</v>
      </c>
      <c r="H160" s="1">
        <v>2</v>
      </c>
      <c r="I160" s="1">
        <v>6.45</v>
      </c>
      <c r="J160" s="1">
        <v>27.19</v>
      </c>
      <c r="K160" s="4">
        <v>9.2899999999999991</v>
      </c>
      <c r="L160" s="2">
        <v>42677</v>
      </c>
      <c r="M160" s="2">
        <v>42685</v>
      </c>
      <c r="N160" s="2">
        <v>42688</v>
      </c>
      <c r="O160" s="2">
        <v>42685</v>
      </c>
      <c r="P160" s="1">
        <v>14.81</v>
      </c>
      <c r="Q160" s="1">
        <v>49.38</v>
      </c>
      <c r="R160" s="5">
        <v>4.4699999999999997E-2</v>
      </c>
      <c r="S160" s="1">
        <v>4046.79</v>
      </c>
      <c r="T160" s="1">
        <v>4029</v>
      </c>
      <c r="U160" s="1">
        <v>15</v>
      </c>
      <c r="V160" s="1">
        <v>488.22</v>
      </c>
      <c r="W160" s="1">
        <v>31490</v>
      </c>
      <c r="X160" s="6">
        <f t="shared" si="6"/>
        <v>14.076029999999998</v>
      </c>
      <c r="Y160" s="3">
        <f>IF(LEFT(A160,1)="6",IF(计算!B$2&gt;明细!G160,明细!G160,INT(计算!B$2)),IF(计算!B$3&gt;明细!G160,明细!G160*2,INT(计算!B$3*2)))</f>
        <v>0</v>
      </c>
      <c r="Z160" s="4">
        <f t="shared" si="7"/>
        <v>0</v>
      </c>
      <c r="AA160" s="2" t="str">
        <f t="shared" si="8"/>
        <v>1611</v>
      </c>
    </row>
    <row r="161" spans="1:27" s="1" customFormat="1" x14ac:dyDescent="0.15">
      <c r="A161" s="7" t="s">
        <v>509</v>
      </c>
      <c r="B161" s="1" t="s">
        <v>165</v>
      </c>
      <c r="C161" s="1" t="s">
        <v>5</v>
      </c>
      <c r="D161" s="1">
        <v>780229</v>
      </c>
      <c r="E161" s="1">
        <v>60045</v>
      </c>
      <c r="F161" s="1">
        <v>54041</v>
      </c>
      <c r="G161" s="1">
        <v>180</v>
      </c>
      <c r="H161" s="1">
        <v>18</v>
      </c>
      <c r="I161" s="1">
        <v>17.77</v>
      </c>
      <c r="J161" s="1">
        <v>23.79</v>
      </c>
      <c r="K161" s="4">
        <v>25.59</v>
      </c>
      <c r="L161" s="2">
        <v>42678</v>
      </c>
      <c r="M161" s="2">
        <v>42690</v>
      </c>
      <c r="N161" s="2">
        <v>42682</v>
      </c>
      <c r="O161" s="2">
        <v>42690</v>
      </c>
      <c r="P161" s="1">
        <v>8.26</v>
      </c>
      <c r="Q161" s="1">
        <v>6.38</v>
      </c>
      <c r="R161" s="5">
        <v>0.2301</v>
      </c>
      <c r="S161" s="1">
        <v>556.46</v>
      </c>
      <c r="T161" s="1">
        <v>2586</v>
      </c>
      <c r="U161" s="1">
        <v>2</v>
      </c>
      <c r="V161" s="1">
        <v>70.34</v>
      </c>
      <c r="W161" s="1">
        <v>12499</v>
      </c>
      <c r="X161" s="6">
        <f t="shared" si="6"/>
        <v>28.760198999999997</v>
      </c>
      <c r="Y161" s="3">
        <f>IF(LEFT(A161,1)="6",IF(计算!B$2&gt;明细!G161,明细!G161,INT(计算!B$2)),IF(计算!B$3&gt;明细!G161,明细!G161*2,INT(计算!B$3*2)))</f>
        <v>0</v>
      </c>
      <c r="Z161" s="4">
        <f t="shared" si="7"/>
        <v>0</v>
      </c>
      <c r="AA161" s="2" t="str">
        <f t="shared" si="8"/>
        <v>1611</v>
      </c>
    </row>
    <row r="162" spans="1:27" s="1" customFormat="1" x14ac:dyDescent="0.15">
      <c r="A162" s="7" t="s">
        <v>510</v>
      </c>
      <c r="B162" s="1" t="s">
        <v>166</v>
      </c>
      <c r="C162" s="1" t="s">
        <v>5</v>
      </c>
      <c r="D162" s="1">
        <v>300563</v>
      </c>
      <c r="E162" s="1">
        <v>2000</v>
      </c>
      <c r="F162" s="1">
        <v>2000</v>
      </c>
      <c r="G162" s="1">
        <v>20</v>
      </c>
      <c r="H162" s="1">
        <v>2</v>
      </c>
      <c r="I162" s="1">
        <v>8.84</v>
      </c>
      <c r="J162" s="1">
        <v>49.08</v>
      </c>
      <c r="K162" s="4">
        <v>12.73</v>
      </c>
      <c r="L162" s="2">
        <v>42678</v>
      </c>
      <c r="M162" s="2">
        <v>42688</v>
      </c>
      <c r="N162" s="2">
        <v>42696</v>
      </c>
      <c r="O162" s="2">
        <v>42688</v>
      </c>
      <c r="P162" s="1">
        <v>22.99</v>
      </c>
      <c r="Q162" s="1">
        <v>58.15</v>
      </c>
      <c r="R162" s="5">
        <v>1.6500000000000001E-2</v>
      </c>
      <c r="U162" s="1">
        <v>19</v>
      </c>
      <c r="V162" s="1">
        <v>753.85</v>
      </c>
      <c r="W162" s="1">
        <v>33320</v>
      </c>
      <c r="X162" s="6">
        <f t="shared" si="6"/>
        <v>5.4977999999999998</v>
      </c>
      <c r="Y162" s="3">
        <f>IF(LEFT(A162,1)="6",IF(计算!B$2&gt;明细!G162,明细!G162,INT(计算!B$2)),IF(计算!B$3&gt;明细!G162,明细!G162*2,INT(计算!B$3*2)))</f>
        <v>18</v>
      </c>
      <c r="Z162" s="4">
        <f t="shared" si="7"/>
        <v>98.960399999999993</v>
      </c>
      <c r="AA162" s="2" t="str">
        <f t="shared" si="8"/>
        <v>1611</v>
      </c>
    </row>
    <row r="163" spans="1:27" s="1" customFormat="1" x14ac:dyDescent="0.15">
      <c r="A163" s="7" t="s">
        <v>511</v>
      </c>
      <c r="B163" s="1" t="s">
        <v>164</v>
      </c>
      <c r="C163" s="1" t="s">
        <v>5</v>
      </c>
      <c r="D163" s="1">
        <v>300566</v>
      </c>
      <c r="E163" s="1">
        <v>1990</v>
      </c>
      <c r="F163" s="1">
        <v>1990</v>
      </c>
      <c r="G163" s="1">
        <v>19.5</v>
      </c>
      <c r="H163" s="1">
        <v>1.95</v>
      </c>
      <c r="I163" s="1">
        <v>14.94</v>
      </c>
      <c r="J163" s="1">
        <v>69.599999999999994</v>
      </c>
      <c r="K163" s="4">
        <v>21.51</v>
      </c>
      <c r="L163" s="2">
        <v>42681</v>
      </c>
      <c r="M163" s="2">
        <v>42689</v>
      </c>
      <c r="N163" s="2">
        <v>42696</v>
      </c>
      <c r="O163" s="2">
        <v>42689</v>
      </c>
      <c r="P163" s="1">
        <v>22.98</v>
      </c>
      <c r="Q163" s="1">
        <v>58.15</v>
      </c>
      <c r="R163" s="5">
        <v>1.66E-2</v>
      </c>
      <c r="U163" s="1">
        <v>14</v>
      </c>
      <c r="V163" s="1">
        <v>437.48</v>
      </c>
      <c r="W163" s="1">
        <v>32680</v>
      </c>
      <c r="X163" s="6">
        <f t="shared" si="6"/>
        <v>5.4248800000000008</v>
      </c>
      <c r="Y163" s="3">
        <f>IF(LEFT(A163,1)="6",IF(计算!B$2&gt;明细!G163,明细!G163,INT(计算!B$2)),IF(计算!B$3&gt;明细!G163,明细!G163*2,INT(计算!B$3*2)))</f>
        <v>18</v>
      </c>
      <c r="Z163" s="4">
        <f t="shared" si="7"/>
        <v>97.647840000000016</v>
      </c>
      <c r="AA163" s="2" t="str">
        <f t="shared" si="8"/>
        <v>1611</v>
      </c>
    </row>
    <row r="164" spans="1:27" s="1" customFormat="1" x14ac:dyDescent="0.15">
      <c r="A164" s="7" t="s">
        <v>512</v>
      </c>
      <c r="B164" s="1" t="s">
        <v>163</v>
      </c>
      <c r="C164" s="1" t="s">
        <v>5</v>
      </c>
      <c r="D164" s="1">
        <v>300561</v>
      </c>
      <c r="E164" s="1">
        <v>1400</v>
      </c>
      <c r="F164" s="1">
        <v>1400</v>
      </c>
      <c r="G164" s="1">
        <v>14</v>
      </c>
      <c r="H164" s="1">
        <v>1.4</v>
      </c>
      <c r="I164" s="1">
        <v>26.11</v>
      </c>
      <c r="J164" s="1">
        <v>71.14</v>
      </c>
      <c r="K164" s="4">
        <v>37.6</v>
      </c>
      <c r="L164" s="2">
        <v>42682</v>
      </c>
      <c r="M164" s="2">
        <v>42691</v>
      </c>
      <c r="N164" s="2">
        <v>42696</v>
      </c>
      <c r="O164" s="2">
        <v>42691</v>
      </c>
      <c r="P164" s="1">
        <v>22.99</v>
      </c>
      <c r="Q164" s="1">
        <v>85.58</v>
      </c>
      <c r="R164" s="5">
        <v>1.4200000000000001E-2</v>
      </c>
      <c r="U164" s="1">
        <v>14</v>
      </c>
      <c r="V164" s="1">
        <v>437.53</v>
      </c>
      <c r="W164" s="1">
        <v>57120</v>
      </c>
      <c r="X164" s="6">
        <f t="shared" si="6"/>
        <v>8.1110400000000009</v>
      </c>
      <c r="Y164" s="3">
        <f>IF(LEFT(A164,1)="6",IF(计算!B$2&gt;明细!G164,明细!G164,INT(计算!B$2)),IF(计算!B$3&gt;明细!G164,明细!G164*2,INT(计算!B$3*2)))</f>
        <v>18</v>
      </c>
      <c r="Z164" s="4">
        <f t="shared" si="7"/>
        <v>145.99872000000002</v>
      </c>
      <c r="AA164" s="2" t="str">
        <f t="shared" si="8"/>
        <v>1611</v>
      </c>
    </row>
    <row r="165" spans="1:27" s="1" customFormat="1" x14ac:dyDescent="0.15">
      <c r="A165" s="7" t="s">
        <v>513</v>
      </c>
      <c r="B165" s="1" t="s">
        <v>161</v>
      </c>
      <c r="C165" s="1" t="s">
        <v>5</v>
      </c>
      <c r="D165" s="1">
        <v>732633</v>
      </c>
      <c r="E165" s="1">
        <v>3009</v>
      </c>
      <c r="F165" s="1">
        <v>2708</v>
      </c>
      <c r="G165" s="1">
        <v>12</v>
      </c>
      <c r="H165" s="1">
        <v>1.2</v>
      </c>
      <c r="I165" s="1">
        <v>6.75</v>
      </c>
      <c r="J165" s="1">
        <v>40.39</v>
      </c>
      <c r="K165" s="4">
        <v>9.7200000000000006</v>
      </c>
      <c r="L165" s="2">
        <v>42683</v>
      </c>
      <c r="M165" s="2">
        <v>42691</v>
      </c>
      <c r="N165" s="2">
        <v>42696</v>
      </c>
      <c r="O165" s="2">
        <v>42691</v>
      </c>
      <c r="P165" s="1">
        <v>22.98</v>
      </c>
      <c r="Q165" s="1">
        <v>58.43</v>
      </c>
      <c r="R165" s="5">
        <v>3.1300000000000001E-2</v>
      </c>
      <c r="S165" s="1">
        <v>4198.74</v>
      </c>
      <c r="T165" s="1">
        <v>4076</v>
      </c>
      <c r="U165" s="1">
        <v>17</v>
      </c>
      <c r="V165" s="1">
        <v>613.33000000000004</v>
      </c>
      <c r="W165" s="1">
        <v>41400</v>
      </c>
      <c r="X165" s="6">
        <f t="shared" si="6"/>
        <v>12.958200000000001</v>
      </c>
      <c r="Y165" s="3">
        <f>IF(LEFT(A165,1)="6",IF(计算!B$2&gt;明细!G165,明细!G165,INT(计算!B$2)),IF(计算!B$3&gt;明细!G165,明细!G165*2,INT(计算!B$3*2)))</f>
        <v>0</v>
      </c>
      <c r="Z165" s="4">
        <f t="shared" si="7"/>
        <v>0</v>
      </c>
      <c r="AA165" s="2" t="str">
        <f t="shared" si="8"/>
        <v>1611</v>
      </c>
    </row>
    <row r="166" spans="1:27" s="1" customFormat="1" x14ac:dyDescent="0.15">
      <c r="A166" s="7" t="s">
        <v>514</v>
      </c>
      <c r="B166" s="1" t="s">
        <v>162</v>
      </c>
      <c r="C166" s="1" t="s">
        <v>5</v>
      </c>
      <c r="D166" s="1">
        <v>300562</v>
      </c>
      <c r="E166" s="1">
        <v>1480</v>
      </c>
      <c r="F166" s="1">
        <v>1480</v>
      </c>
      <c r="G166" s="1">
        <v>14.5</v>
      </c>
      <c r="H166" s="1">
        <v>1.45</v>
      </c>
      <c r="I166" s="1">
        <v>15.63</v>
      </c>
      <c r="J166" s="1">
        <v>144.9</v>
      </c>
      <c r="K166" s="4">
        <v>22.51</v>
      </c>
      <c r="L166" s="2">
        <v>42683</v>
      </c>
      <c r="M166" s="2">
        <v>42690</v>
      </c>
      <c r="N166" s="2">
        <v>42696</v>
      </c>
      <c r="O166" s="2">
        <v>42690</v>
      </c>
      <c r="P166" s="1">
        <v>22.99</v>
      </c>
      <c r="Q166" s="1">
        <v>79.16</v>
      </c>
      <c r="R166" s="5">
        <v>1.4200000000000001E-2</v>
      </c>
      <c r="U166" s="1">
        <v>18</v>
      </c>
      <c r="V166" s="1">
        <v>588.48</v>
      </c>
      <c r="W166" s="1">
        <v>45990</v>
      </c>
      <c r="X166" s="6">
        <f t="shared" si="6"/>
        <v>6.5305799999999996</v>
      </c>
      <c r="Y166" s="3">
        <f>IF(LEFT(A166,1)="6",IF(计算!B$2&gt;明细!G166,明细!G166,INT(计算!B$2)),IF(计算!B$3&gt;明细!G166,明细!G166*2,INT(计算!B$3*2)))</f>
        <v>18</v>
      </c>
      <c r="Z166" s="4">
        <f t="shared" si="7"/>
        <v>117.55043999999999</v>
      </c>
      <c r="AA166" s="2" t="str">
        <f t="shared" si="8"/>
        <v>1611</v>
      </c>
    </row>
    <row r="167" spans="1:27" s="1" customFormat="1" x14ac:dyDescent="0.15">
      <c r="A167" s="7" t="s">
        <v>515</v>
      </c>
      <c r="B167" s="1" t="s">
        <v>159</v>
      </c>
      <c r="C167" s="1" t="s">
        <v>5</v>
      </c>
      <c r="D167" s="1">
        <v>732858</v>
      </c>
      <c r="E167" s="1">
        <v>6980</v>
      </c>
      <c r="F167" s="1">
        <v>6282</v>
      </c>
      <c r="G167" s="1">
        <v>20</v>
      </c>
      <c r="H167" s="1">
        <v>2</v>
      </c>
      <c r="I167" s="1">
        <v>55.88</v>
      </c>
      <c r="J167" s="1">
        <v>91.52</v>
      </c>
      <c r="K167" s="4">
        <v>80.47</v>
      </c>
      <c r="L167" s="2">
        <v>42684</v>
      </c>
      <c r="M167" s="2">
        <v>42692</v>
      </c>
      <c r="N167" s="2">
        <v>42696</v>
      </c>
      <c r="O167" s="2">
        <v>42692</v>
      </c>
      <c r="P167" s="1">
        <v>22.99</v>
      </c>
      <c r="Q167" s="1">
        <v>46.27</v>
      </c>
      <c r="R167" s="5">
        <v>5.4600000000000003E-2</v>
      </c>
      <c r="S167" s="1">
        <v>419.08</v>
      </c>
      <c r="T167" s="1">
        <v>4127</v>
      </c>
      <c r="U167" s="1">
        <v>7</v>
      </c>
      <c r="V167" s="1">
        <v>148.97999999999999</v>
      </c>
      <c r="W167" s="1">
        <v>83250</v>
      </c>
      <c r="X167" s="6">
        <f t="shared" si="6"/>
        <v>45.454499999999996</v>
      </c>
      <c r="Y167" s="3">
        <f>IF(LEFT(A167,1)="6",IF(计算!B$2&gt;明细!G167,明细!G167,INT(计算!B$2)),IF(计算!B$3&gt;明细!G167,明细!G167*2,INT(计算!B$3*2)))</f>
        <v>0</v>
      </c>
      <c r="Z167" s="4">
        <f t="shared" si="7"/>
        <v>0</v>
      </c>
      <c r="AA167" s="2" t="str">
        <f t="shared" si="8"/>
        <v>1611</v>
      </c>
    </row>
    <row r="168" spans="1:27" s="1" customFormat="1" x14ac:dyDescent="0.15">
      <c r="A168" s="7" t="s">
        <v>516</v>
      </c>
      <c r="B168" s="1" t="s">
        <v>160</v>
      </c>
      <c r="C168" s="1" t="s">
        <v>5</v>
      </c>
      <c r="D168" s="1">
        <v>2820</v>
      </c>
      <c r="E168" s="1">
        <v>3200</v>
      </c>
      <c r="F168" s="1">
        <v>2880</v>
      </c>
      <c r="G168" s="1">
        <v>12.5</v>
      </c>
      <c r="H168" s="1">
        <v>1.25</v>
      </c>
      <c r="I168" s="1">
        <v>16.600000000000001</v>
      </c>
      <c r="J168" s="1">
        <v>48</v>
      </c>
      <c r="K168" s="4">
        <v>23.9</v>
      </c>
      <c r="L168" s="2">
        <v>42684</v>
      </c>
      <c r="M168" s="2">
        <v>42692</v>
      </c>
      <c r="N168" s="2">
        <v>42696</v>
      </c>
      <c r="O168" s="2">
        <v>42692</v>
      </c>
      <c r="P168" s="1">
        <v>22.99</v>
      </c>
      <c r="Q168" s="1">
        <v>39.24</v>
      </c>
      <c r="R168" s="5">
        <v>2.6800000000000001E-2</v>
      </c>
      <c r="S168" s="1">
        <v>733.23</v>
      </c>
      <c r="T168" s="1">
        <v>3687</v>
      </c>
      <c r="U168" s="1">
        <v>11</v>
      </c>
      <c r="V168" s="1">
        <v>299.27999999999997</v>
      </c>
      <c r="W168" s="1">
        <v>24840</v>
      </c>
      <c r="X168" s="6">
        <f t="shared" si="6"/>
        <v>6.6571199999999999</v>
      </c>
      <c r="Y168" s="3">
        <f>IF(LEFT(A168,1)="6",IF(计算!B$2&gt;明细!G168,明细!G168,INT(计算!B$2)),IF(计算!B$3&gt;明细!G168,明细!G168*2,INT(计算!B$3*2)))</f>
        <v>18</v>
      </c>
      <c r="Z168" s="4">
        <f t="shared" si="7"/>
        <v>119.82816</v>
      </c>
      <c r="AA168" s="2" t="str">
        <f t="shared" si="8"/>
        <v>1611</v>
      </c>
    </row>
    <row r="169" spans="1:27" s="1" customFormat="1" x14ac:dyDescent="0.15">
      <c r="A169" s="7" t="s">
        <v>517</v>
      </c>
      <c r="B169" s="1" t="s">
        <v>157</v>
      </c>
      <c r="C169" s="1" t="s">
        <v>5</v>
      </c>
      <c r="D169" s="1">
        <v>732987</v>
      </c>
      <c r="E169" s="1">
        <v>5260</v>
      </c>
      <c r="F169" s="1">
        <v>4734</v>
      </c>
      <c r="G169" s="1">
        <v>20</v>
      </c>
      <c r="H169" s="1">
        <v>2</v>
      </c>
      <c r="I169" s="1">
        <v>9.5</v>
      </c>
      <c r="J169" s="1">
        <v>30.71</v>
      </c>
      <c r="K169" s="4">
        <v>13.68</v>
      </c>
      <c r="L169" s="2">
        <v>42685</v>
      </c>
      <c r="M169" s="2">
        <v>42695</v>
      </c>
      <c r="N169" s="2">
        <v>42696</v>
      </c>
      <c r="O169" s="2">
        <v>42695</v>
      </c>
      <c r="P169" s="1">
        <v>22.99</v>
      </c>
      <c r="Q169" s="1">
        <v>79.22</v>
      </c>
      <c r="R169" s="5">
        <v>4.1500000000000002E-2</v>
      </c>
      <c r="S169" s="1">
        <v>4132.3500000000004</v>
      </c>
      <c r="T169" s="1">
        <v>4212</v>
      </c>
      <c r="U169" s="1">
        <v>12</v>
      </c>
      <c r="V169" s="1">
        <v>337.26</v>
      </c>
      <c r="W169" s="1">
        <v>32040</v>
      </c>
      <c r="X169" s="6">
        <f t="shared" si="6"/>
        <v>13.296600000000002</v>
      </c>
      <c r="Y169" s="3">
        <f>IF(LEFT(A169,1)="6",IF(计算!B$2&gt;明细!G169,明细!G169,INT(计算!B$2)),IF(计算!B$3&gt;明细!G169,明细!G169*2,INT(计算!B$3*2)))</f>
        <v>0</v>
      </c>
      <c r="Z169" s="4">
        <f t="shared" si="7"/>
        <v>0</v>
      </c>
      <c r="AA169" s="2" t="str">
        <f t="shared" si="8"/>
        <v>1611</v>
      </c>
    </row>
    <row r="170" spans="1:27" s="1" customFormat="1" x14ac:dyDescent="0.15">
      <c r="A170" s="7" t="s">
        <v>518</v>
      </c>
      <c r="B170" s="1" t="s">
        <v>158</v>
      </c>
      <c r="C170" s="1" t="s">
        <v>5</v>
      </c>
      <c r="D170" s="1">
        <v>2821</v>
      </c>
      <c r="E170" s="1">
        <v>2822</v>
      </c>
      <c r="F170" s="1">
        <v>2058</v>
      </c>
      <c r="G170" s="1">
        <v>11</v>
      </c>
      <c r="H170" s="1">
        <v>1.1000000000000001</v>
      </c>
      <c r="I170" s="1">
        <v>30.53</v>
      </c>
      <c r="J170" s="1">
        <v>143.30000000000001</v>
      </c>
      <c r="K170" s="4">
        <v>43.96</v>
      </c>
      <c r="L170" s="2">
        <v>42685</v>
      </c>
      <c r="M170" s="2">
        <v>42692</v>
      </c>
      <c r="N170" s="2">
        <v>42696</v>
      </c>
      <c r="O170" s="2">
        <v>42692</v>
      </c>
      <c r="P170" s="1">
        <v>22.95</v>
      </c>
      <c r="Q170" s="1">
        <v>46.27</v>
      </c>
      <c r="R170" s="5">
        <v>2.12E-2</v>
      </c>
      <c r="S170" s="1">
        <v>370.54</v>
      </c>
      <c r="T170" s="1">
        <v>3640</v>
      </c>
      <c r="U170" s="1">
        <v>12</v>
      </c>
      <c r="V170" s="1">
        <v>351.79</v>
      </c>
      <c r="W170" s="1">
        <v>53701</v>
      </c>
      <c r="X170" s="6">
        <f t="shared" si="6"/>
        <v>11.384611999999999</v>
      </c>
      <c r="Y170" s="3">
        <f>IF(LEFT(A170,1)="6",IF(计算!B$2&gt;明细!G170,明细!G170,INT(计算!B$2)),IF(计算!B$3&gt;明细!G170,明细!G170*2,INT(计算!B$3*2)))</f>
        <v>18</v>
      </c>
      <c r="Z170" s="4">
        <f t="shared" si="7"/>
        <v>204.92301599999999</v>
      </c>
      <c r="AA170" s="2" t="str">
        <f t="shared" si="8"/>
        <v>1611</v>
      </c>
    </row>
    <row r="171" spans="1:27" s="1" customFormat="1" x14ac:dyDescent="0.15">
      <c r="A171" s="7" t="s">
        <v>519</v>
      </c>
      <c r="B171" s="1" t="s">
        <v>155</v>
      </c>
      <c r="C171" s="1" t="s">
        <v>5</v>
      </c>
      <c r="D171" s="1">
        <v>732727</v>
      </c>
      <c r="E171" s="1">
        <v>5870</v>
      </c>
      <c r="F171" s="1">
        <v>5283</v>
      </c>
      <c r="G171" s="1">
        <v>23</v>
      </c>
      <c r="H171" s="1">
        <v>2.2999999999999998</v>
      </c>
      <c r="I171" s="1">
        <v>20.81</v>
      </c>
      <c r="J171" s="1">
        <v>45.15</v>
      </c>
      <c r="K171" s="4">
        <v>29.97</v>
      </c>
      <c r="L171" s="2">
        <v>42688</v>
      </c>
      <c r="M171" s="2">
        <v>42696</v>
      </c>
      <c r="N171" s="2">
        <v>42696</v>
      </c>
      <c r="O171" s="2">
        <v>42696</v>
      </c>
      <c r="P171" s="1">
        <v>22.99</v>
      </c>
      <c r="Q171" s="1">
        <v>31.33</v>
      </c>
      <c r="R171" s="5">
        <v>4.24E-2</v>
      </c>
      <c r="S171" s="1">
        <v>4311.4799999999996</v>
      </c>
      <c r="T171" s="1">
        <v>4548</v>
      </c>
      <c r="U171" s="1">
        <v>8</v>
      </c>
      <c r="V171" s="1">
        <v>203.36</v>
      </c>
      <c r="W171" s="1">
        <v>42319</v>
      </c>
      <c r="X171" s="6">
        <f t="shared" si="6"/>
        <v>17.943255999999998</v>
      </c>
      <c r="Y171" s="3">
        <f>IF(LEFT(A171,1)="6",IF(计算!B$2&gt;明细!G171,明细!G171,INT(计算!B$2)),IF(计算!B$3&gt;明细!G171,明细!G171*2,INT(计算!B$3*2)))</f>
        <v>0</v>
      </c>
      <c r="Z171" s="4">
        <f t="shared" si="7"/>
        <v>0</v>
      </c>
      <c r="AA171" s="2" t="str">
        <f t="shared" si="8"/>
        <v>1611</v>
      </c>
    </row>
    <row r="172" spans="1:27" s="1" customFormat="1" x14ac:dyDescent="0.15">
      <c r="A172" s="7" t="s">
        <v>520</v>
      </c>
      <c r="B172" s="1" t="s">
        <v>156</v>
      </c>
      <c r="C172" s="1" t="s">
        <v>5</v>
      </c>
      <c r="D172" s="1">
        <v>300565</v>
      </c>
      <c r="E172" s="1">
        <v>4000</v>
      </c>
      <c r="F172" s="1">
        <v>3600</v>
      </c>
      <c r="G172" s="1">
        <v>15</v>
      </c>
      <c r="H172" s="1">
        <v>1.5</v>
      </c>
      <c r="I172" s="1">
        <v>8.7799999999999994</v>
      </c>
      <c r="J172" s="1">
        <v>34.799999999999997</v>
      </c>
      <c r="K172" s="4">
        <v>12.64</v>
      </c>
      <c r="L172" s="2">
        <v>42688</v>
      </c>
      <c r="M172" s="2">
        <v>42696</v>
      </c>
      <c r="N172" s="2">
        <v>42696</v>
      </c>
      <c r="O172" s="2">
        <v>42696</v>
      </c>
      <c r="P172" s="1">
        <v>22.98</v>
      </c>
      <c r="Q172" s="1">
        <v>57.71</v>
      </c>
      <c r="R172" s="5">
        <v>3.3500000000000002E-2</v>
      </c>
      <c r="S172" s="1">
        <v>1476.6</v>
      </c>
      <c r="T172" s="1">
        <v>3694</v>
      </c>
      <c r="U172" s="1">
        <v>14</v>
      </c>
      <c r="V172" s="1">
        <v>443.51</v>
      </c>
      <c r="W172" s="1">
        <v>19470</v>
      </c>
      <c r="X172" s="6">
        <f t="shared" si="6"/>
        <v>6.5224500000000001</v>
      </c>
      <c r="Y172" s="3">
        <f>IF(LEFT(A172,1)="6",IF(计算!B$2&gt;明细!G172,明细!G172,INT(计算!B$2)),IF(计算!B$3&gt;明细!G172,明细!G172*2,INT(计算!B$3*2)))</f>
        <v>18</v>
      </c>
      <c r="Z172" s="4">
        <f t="shared" si="7"/>
        <v>117.4041</v>
      </c>
      <c r="AA172" s="2" t="str">
        <f t="shared" si="8"/>
        <v>1611</v>
      </c>
    </row>
    <row r="173" spans="1:27" s="1" customFormat="1" x14ac:dyDescent="0.15">
      <c r="A173" s="7" t="s">
        <v>521</v>
      </c>
      <c r="B173" s="1" t="s">
        <v>153</v>
      </c>
      <c r="C173" s="1" t="s">
        <v>5</v>
      </c>
      <c r="D173" s="1">
        <v>732900</v>
      </c>
      <c r="E173" s="1">
        <v>6080</v>
      </c>
      <c r="F173" s="1">
        <v>5472</v>
      </c>
      <c r="G173" s="1">
        <v>24</v>
      </c>
      <c r="H173" s="1">
        <v>2.4</v>
      </c>
      <c r="I173" s="1">
        <v>14.25</v>
      </c>
      <c r="J173" s="1">
        <v>36.700000000000003</v>
      </c>
      <c r="K173" s="4">
        <v>20.52</v>
      </c>
      <c r="L173" s="2">
        <v>42689</v>
      </c>
      <c r="M173" s="2">
        <v>42697</v>
      </c>
      <c r="N173" s="2">
        <v>42693</v>
      </c>
      <c r="O173" s="2">
        <v>42697</v>
      </c>
      <c r="P173" s="1">
        <v>19.52</v>
      </c>
      <c r="Q173" s="1">
        <v>41.84</v>
      </c>
      <c r="R173" s="5">
        <v>4.3299999999999998E-2</v>
      </c>
      <c r="S173" s="1">
        <v>4174.26</v>
      </c>
      <c r="T173" s="1">
        <v>4308</v>
      </c>
      <c r="U173" s="1">
        <v>10</v>
      </c>
      <c r="V173" s="1">
        <v>258.52999999999997</v>
      </c>
      <c r="W173" s="1">
        <v>36841</v>
      </c>
      <c r="X173" s="6">
        <f t="shared" si="6"/>
        <v>15.952152999999999</v>
      </c>
      <c r="Y173" s="3">
        <f>IF(LEFT(A173,1)="6",IF(计算!B$2&gt;明细!G173,明细!G173,INT(计算!B$2)),IF(计算!B$3&gt;明细!G173,明细!G173*2,INT(计算!B$3*2)))</f>
        <v>0</v>
      </c>
      <c r="Z173" s="4">
        <f t="shared" si="7"/>
        <v>0</v>
      </c>
      <c r="AA173" s="2" t="str">
        <f t="shared" si="8"/>
        <v>1611</v>
      </c>
    </row>
    <row r="174" spans="1:27" s="1" customFormat="1" x14ac:dyDescent="0.15">
      <c r="A174" s="7" t="s">
        <v>522</v>
      </c>
      <c r="B174" s="1" t="s">
        <v>154</v>
      </c>
      <c r="C174" s="1" t="s">
        <v>5</v>
      </c>
      <c r="D174" s="1">
        <v>300567</v>
      </c>
      <c r="E174" s="1">
        <v>2000</v>
      </c>
      <c r="F174" s="1">
        <v>2000</v>
      </c>
      <c r="G174" s="1">
        <v>20</v>
      </c>
      <c r="H174" s="1">
        <v>2</v>
      </c>
      <c r="I174" s="1">
        <v>19.920000000000002</v>
      </c>
      <c r="J174" s="1">
        <v>87.65</v>
      </c>
      <c r="K174" s="4">
        <v>28.68</v>
      </c>
      <c r="L174" s="2">
        <v>42689</v>
      </c>
      <c r="M174" s="2">
        <v>42696</v>
      </c>
      <c r="N174" s="2">
        <v>42696</v>
      </c>
      <c r="O174" s="2">
        <v>42696</v>
      </c>
      <c r="P174" s="1">
        <v>22.99</v>
      </c>
      <c r="Q174" s="1">
        <v>67.38</v>
      </c>
      <c r="R174" s="5">
        <v>1.6E-2</v>
      </c>
      <c r="U174" s="1">
        <v>13</v>
      </c>
      <c r="V174" s="1">
        <v>389.56</v>
      </c>
      <c r="W174" s="1">
        <v>38800</v>
      </c>
      <c r="X174" s="6">
        <f t="shared" si="6"/>
        <v>6.2080000000000011</v>
      </c>
      <c r="Y174" s="3">
        <f>IF(LEFT(A174,1)="6",IF(计算!B$2&gt;明细!G174,明细!G174,INT(计算!B$2)),IF(计算!B$3&gt;明细!G174,明细!G174*2,INT(计算!B$3*2)))</f>
        <v>18</v>
      </c>
      <c r="Z174" s="4">
        <f t="shared" si="7"/>
        <v>111.74400000000001</v>
      </c>
      <c r="AA174" s="2" t="str">
        <f t="shared" si="8"/>
        <v>1611</v>
      </c>
    </row>
    <row r="175" spans="1:27" s="1" customFormat="1" x14ac:dyDescent="0.15">
      <c r="A175" s="7" t="s">
        <v>523</v>
      </c>
      <c r="B175" s="1" t="s">
        <v>152</v>
      </c>
      <c r="C175" s="1" t="s">
        <v>5</v>
      </c>
      <c r="D175" s="1">
        <v>732336</v>
      </c>
      <c r="E175" s="1">
        <v>3335</v>
      </c>
      <c r="F175" s="1">
        <v>3002</v>
      </c>
      <c r="G175" s="1">
        <v>12</v>
      </c>
      <c r="H175" s="1">
        <v>1.2</v>
      </c>
      <c r="I175" s="1">
        <v>9.31</v>
      </c>
      <c r="J175" s="1">
        <v>41.78</v>
      </c>
      <c r="K175" s="4">
        <v>13.41</v>
      </c>
      <c r="L175" s="2">
        <v>42690</v>
      </c>
      <c r="M175" s="2">
        <v>42698</v>
      </c>
      <c r="N175" s="2">
        <v>42694</v>
      </c>
      <c r="O175" s="2">
        <v>42698</v>
      </c>
      <c r="P175" s="1">
        <v>20.68</v>
      </c>
      <c r="Q175" s="1">
        <v>35.450000000000003</v>
      </c>
      <c r="R175" s="5">
        <v>3.3599999999999998E-2</v>
      </c>
      <c r="S175" s="1">
        <v>4436.33</v>
      </c>
      <c r="T175" s="1">
        <v>4426</v>
      </c>
      <c r="U175" s="1">
        <v>13</v>
      </c>
      <c r="V175" s="1">
        <v>356.71</v>
      </c>
      <c r="W175" s="1">
        <v>33210</v>
      </c>
      <c r="X175" s="6">
        <f t="shared" si="6"/>
        <v>11.15856</v>
      </c>
      <c r="Y175" s="3">
        <f>IF(LEFT(A175,1)="6",IF(计算!B$2&gt;明细!G175,明细!G175,INT(计算!B$2)),IF(计算!B$3&gt;明细!G175,明细!G175*2,INT(计算!B$3*2)))</f>
        <v>0</v>
      </c>
      <c r="Z175" s="4">
        <f t="shared" si="7"/>
        <v>0</v>
      </c>
      <c r="AA175" s="2" t="str">
        <f t="shared" si="8"/>
        <v>1611</v>
      </c>
    </row>
    <row r="176" spans="1:27" s="1" customFormat="1" x14ac:dyDescent="0.15">
      <c r="A176" s="7" t="s">
        <v>524</v>
      </c>
      <c r="B176" s="1" t="s">
        <v>150</v>
      </c>
      <c r="C176" s="1" t="s">
        <v>5</v>
      </c>
      <c r="D176" s="1">
        <v>732819</v>
      </c>
      <c r="E176" s="1">
        <v>3000</v>
      </c>
      <c r="F176" s="1">
        <v>2700</v>
      </c>
      <c r="G176" s="1">
        <v>9</v>
      </c>
      <c r="H176" s="1">
        <v>0.9</v>
      </c>
      <c r="I176" s="1">
        <v>8.77</v>
      </c>
      <c r="J176" s="1">
        <v>42.25</v>
      </c>
      <c r="K176" s="4">
        <v>12.63</v>
      </c>
      <c r="L176" s="2">
        <v>42691</v>
      </c>
      <c r="M176" s="2">
        <v>42699</v>
      </c>
      <c r="N176" s="2">
        <v>42696</v>
      </c>
      <c r="O176" s="2">
        <v>42699</v>
      </c>
      <c r="P176" s="1">
        <v>22.98</v>
      </c>
      <c r="Q176" s="1">
        <v>34.85</v>
      </c>
      <c r="R176" s="5">
        <v>3.5999999999999997E-2</v>
      </c>
      <c r="S176" s="1">
        <v>4503.6499999999996</v>
      </c>
      <c r="T176" s="1">
        <v>4476</v>
      </c>
      <c r="U176" s="1">
        <v>14</v>
      </c>
      <c r="V176" s="1">
        <v>441.96</v>
      </c>
      <c r="W176" s="1">
        <v>38760</v>
      </c>
      <c r="X176" s="6">
        <f t="shared" si="6"/>
        <v>13.9536</v>
      </c>
      <c r="Y176" s="3">
        <f>IF(LEFT(A176,1)="6",IF(计算!B$2&gt;明细!G176,明细!G176,INT(计算!B$2)),IF(计算!B$3&gt;明细!G176,明细!G176*2,INT(计算!B$3*2)))</f>
        <v>0</v>
      </c>
      <c r="Z176" s="4">
        <f t="shared" si="7"/>
        <v>0</v>
      </c>
      <c r="AA176" s="2" t="str">
        <f t="shared" si="8"/>
        <v>1611</v>
      </c>
    </row>
    <row r="177" spans="1:27" s="1" customFormat="1" x14ac:dyDescent="0.15">
      <c r="A177" s="7" t="s">
        <v>525</v>
      </c>
      <c r="B177" s="1" t="s">
        <v>151</v>
      </c>
      <c r="C177" s="1" t="s">
        <v>5</v>
      </c>
      <c r="D177" s="1">
        <v>2823</v>
      </c>
      <c r="E177" s="1">
        <v>3600</v>
      </c>
      <c r="F177" s="1">
        <v>3240</v>
      </c>
      <c r="G177" s="1">
        <v>14</v>
      </c>
      <c r="H177" s="1">
        <v>1.4</v>
      </c>
      <c r="I177" s="1">
        <v>13.73</v>
      </c>
      <c r="J177" s="1">
        <v>57.6</v>
      </c>
      <c r="K177" s="4">
        <v>19.77</v>
      </c>
      <c r="L177" s="2">
        <v>42691</v>
      </c>
      <c r="M177" s="2">
        <v>42698</v>
      </c>
      <c r="N177" s="2">
        <v>42696</v>
      </c>
      <c r="O177" s="2">
        <v>42698</v>
      </c>
      <c r="P177" s="1">
        <v>22.97</v>
      </c>
      <c r="Q177" s="1">
        <v>34.81</v>
      </c>
      <c r="R177" s="5">
        <v>2.7799999999999998E-2</v>
      </c>
      <c r="S177" s="1">
        <v>815</v>
      </c>
      <c r="T177" s="1">
        <v>4039</v>
      </c>
      <c r="U177" s="1">
        <v>12</v>
      </c>
      <c r="V177" s="1">
        <v>337.65</v>
      </c>
      <c r="W177" s="1">
        <v>23180</v>
      </c>
      <c r="X177" s="6">
        <f t="shared" si="6"/>
        <v>6.4440400000000002</v>
      </c>
      <c r="Y177" s="3">
        <f>IF(LEFT(A177,1)="6",IF(计算!B$2&gt;明细!G177,明细!G177,INT(计算!B$2)),IF(计算!B$3&gt;明细!G177,明细!G177*2,INT(计算!B$3*2)))</f>
        <v>18</v>
      </c>
      <c r="Z177" s="4">
        <f t="shared" si="7"/>
        <v>115.99272000000001</v>
      </c>
      <c r="AA177" s="2" t="str">
        <f t="shared" si="8"/>
        <v>1611</v>
      </c>
    </row>
    <row r="178" spans="1:27" s="1" customFormat="1" x14ac:dyDescent="0.15">
      <c r="A178" s="7" t="s">
        <v>526</v>
      </c>
      <c r="B178" s="1" t="s">
        <v>148</v>
      </c>
      <c r="C178" s="1" t="s">
        <v>5</v>
      </c>
      <c r="D178" s="1">
        <v>732323</v>
      </c>
      <c r="E178" s="1">
        <v>11150</v>
      </c>
      <c r="F178" s="1">
        <v>10035</v>
      </c>
      <c r="G178" s="1">
        <v>33</v>
      </c>
      <c r="H178" s="1">
        <v>3.3</v>
      </c>
      <c r="I178" s="1">
        <v>6.83</v>
      </c>
      <c r="J178" s="1">
        <v>17.510000000000002</v>
      </c>
      <c r="K178" s="4">
        <v>9.84</v>
      </c>
      <c r="L178" s="2">
        <v>42692</v>
      </c>
      <c r="M178" s="2">
        <v>42703</v>
      </c>
      <c r="N178" s="2">
        <v>42686</v>
      </c>
      <c r="O178" s="2">
        <v>42703</v>
      </c>
      <c r="P178" s="1">
        <v>12.62</v>
      </c>
      <c r="Q178" s="1">
        <v>6.35</v>
      </c>
      <c r="R178" s="5">
        <v>6.7100000000000007E-2</v>
      </c>
      <c r="S178" s="1">
        <v>3605.37</v>
      </c>
      <c r="T178" s="1">
        <v>3758</v>
      </c>
      <c r="U178" s="1">
        <v>6</v>
      </c>
      <c r="V178" s="1">
        <v>154.9</v>
      </c>
      <c r="W178" s="1">
        <v>10580</v>
      </c>
      <c r="X178" s="6">
        <f t="shared" si="6"/>
        <v>7.0991800000000014</v>
      </c>
      <c r="Y178" s="3">
        <f>IF(LEFT(A178,1)="6",IF(计算!B$2&gt;明细!G178,明细!G178,INT(计算!B$2)),IF(计算!B$3&gt;明细!G178,明细!G178*2,INT(计算!B$3*2)))</f>
        <v>0</v>
      </c>
      <c r="Z178" s="4">
        <f t="shared" si="7"/>
        <v>0</v>
      </c>
      <c r="AA178" s="2" t="str">
        <f t="shared" si="8"/>
        <v>1611</v>
      </c>
    </row>
    <row r="179" spans="1:27" s="1" customFormat="1" x14ac:dyDescent="0.15">
      <c r="A179" s="7" t="s">
        <v>527</v>
      </c>
      <c r="B179" s="1" t="s">
        <v>149</v>
      </c>
      <c r="C179" s="1" t="s">
        <v>5</v>
      </c>
      <c r="D179" s="1">
        <v>300569</v>
      </c>
      <c r="E179" s="1">
        <v>2084</v>
      </c>
      <c r="F179" s="1">
        <v>1876</v>
      </c>
      <c r="G179" s="1">
        <v>8</v>
      </c>
      <c r="H179" s="1">
        <v>0.8</v>
      </c>
      <c r="I179" s="1">
        <v>41.57</v>
      </c>
      <c r="J179" s="1">
        <v>102.1</v>
      </c>
      <c r="K179" s="4">
        <v>59.86</v>
      </c>
      <c r="L179" s="2">
        <v>42692</v>
      </c>
      <c r="M179" s="2">
        <v>42699</v>
      </c>
      <c r="N179" s="2">
        <v>42694</v>
      </c>
      <c r="O179" s="2">
        <v>42699</v>
      </c>
      <c r="P179" s="1">
        <v>20.079999999999998</v>
      </c>
      <c r="Q179" s="1">
        <v>34.89</v>
      </c>
      <c r="R179" s="5">
        <v>2.6100000000000002E-2</v>
      </c>
      <c r="S179" s="1">
        <v>260.17</v>
      </c>
      <c r="T179" s="1">
        <v>2436</v>
      </c>
      <c r="U179" s="1">
        <v>10</v>
      </c>
      <c r="V179" s="1">
        <v>226.65</v>
      </c>
      <c r="W179" s="1">
        <v>47109</v>
      </c>
      <c r="X179" s="6">
        <f t="shared" si="6"/>
        <v>12.295449000000001</v>
      </c>
      <c r="Y179" s="3">
        <f>IF(LEFT(A179,1)="6",IF(计算!B$2&gt;明细!G179,明细!G179,INT(计算!B$2)),IF(计算!B$3&gt;明细!G179,明细!G179*2,INT(计算!B$3*2)))</f>
        <v>16</v>
      </c>
      <c r="Z179" s="4">
        <f t="shared" si="7"/>
        <v>196.72718400000002</v>
      </c>
      <c r="AA179" s="2" t="str">
        <f t="shared" si="8"/>
        <v>1611</v>
      </c>
    </row>
    <row r="180" spans="1:27" s="1" customFormat="1" x14ac:dyDescent="0.15">
      <c r="A180" s="7" t="s">
        <v>528</v>
      </c>
      <c r="B180" s="1" t="s">
        <v>146</v>
      </c>
      <c r="C180" s="1" t="s">
        <v>5</v>
      </c>
      <c r="D180" s="1">
        <v>732660</v>
      </c>
      <c r="E180" s="1">
        <v>6250</v>
      </c>
      <c r="F180" s="1">
        <v>4500</v>
      </c>
      <c r="G180" s="1">
        <v>25</v>
      </c>
      <c r="H180" s="1">
        <v>2.5</v>
      </c>
      <c r="I180" s="1">
        <v>8.0299999999999994</v>
      </c>
      <c r="J180" s="1">
        <v>33.51</v>
      </c>
      <c r="K180" s="4">
        <v>11.56</v>
      </c>
      <c r="L180" s="2">
        <v>42695</v>
      </c>
      <c r="M180" s="2">
        <v>42675</v>
      </c>
      <c r="N180" s="2">
        <v>42721</v>
      </c>
      <c r="O180" s="2">
        <v>42705</v>
      </c>
      <c r="P180" s="1">
        <v>17.55</v>
      </c>
      <c r="Q180" s="1">
        <v>58.7</v>
      </c>
      <c r="R180" s="5">
        <v>3.4099999999999998E-2</v>
      </c>
      <c r="S180" s="1">
        <v>2897.65</v>
      </c>
      <c r="T180" s="1">
        <v>4866</v>
      </c>
      <c r="U180" s="1">
        <v>14</v>
      </c>
      <c r="V180" s="1">
        <v>406.23</v>
      </c>
      <c r="W180" s="1">
        <v>32620</v>
      </c>
      <c r="X180" s="6">
        <f t="shared" si="6"/>
        <v>11.123419999999999</v>
      </c>
      <c r="Y180" s="3">
        <f>IF(LEFT(A180,1)="6",IF(计算!B$2&gt;明细!G180,明细!G180,INT(计算!B$2)),IF(计算!B$3&gt;明细!G180,明细!G180*2,INT(计算!B$3*2)))</f>
        <v>0</v>
      </c>
      <c r="Z180" s="4">
        <f t="shared" si="7"/>
        <v>0</v>
      </c>
      <c r="AA180" s="2" t="str">
        <f t="shared" si="8"/>
        <v>1611</v>
      </c>
    </row>
    <row r="181" spans="1:27" s="1" customFormat="1" x14ac:dyDescent="0.15">
      <c r="A181" s="7" t="s">
        <v>529</v>
      </c>
      <c r="B181" s="1" t="s">
        <v>147</v>
      </c>
      <c r="C181" s="1" t="s">
        <v>5</v>
      </c>
      <c r="D181" s="1">
        <v>2822</v>
      </c>
      <c r="E181" s="1">
        <v>7500</v>
      </c>
      <c r="F181" s="1">
        <v>6750</v>
      </c>
      <c r="G181" s="1">
        <v>30</v>
      </c>
      <c r="H181" s="1">
        <v>3</v>
      </c>
      <c r="I181" s="1">
        <v>10.23</v>
      </c>
      <c r="J181" s="1">
        <v>26.91</v>
      </c>
      <c r="K181" s="4">
        <v>14.73</v>
      </c>
      <c r="L181" s="2">
        <v>42695</v>
      </c>
      <c r="M181" s="2">
        <v>42703</v>
      </c>
      <c r="N181" s="2">
        <v>42695</v>
      </c>
      <c r="O181" s="2">
        <v>42703</v>
      </c>
      <c r="P181" s="1">
        <v>21.35</v>
      </c>
      <c r="Q181" s="1">
        <v>43.43</v>
      </c>
      <c r="R181" s="5">
        <v>3.9100000000000003E-2</v>
      </c>
      <c r="S181" s="1">
        <v>853.48</v>
      </c>
      <c r="T181" s="1">
        <v>4273</v>
      </c>
      <c r="U181" s="1">
        <v>10</v>
      </c>
      <c r="V181" s="1">
        <v>249.36</v>
      </c>
      <c r="W181" s="1">
        <v>12755</v>
      </c>
      <c r="X181" s="6">
        <f t="shared" si="6"/>
        <v>4.9872050000000003</v>
      </c>
      <c r="Y181" s="3">
        <f>IF(LEFT(A181,1)="6",IF(计算!B$2&gt;明细!G181,明细!G181,INT(计算!B$2)),IF(计算!B$3&gt;明细!G181,明细!G181*2,INT(计算!B$3*2)))</f>
        <v>18</v>
      </c>
      <c r="Z181" s="4">
        <f t="shared" si="7"/>
        <v>89.769690000000011</v>
      </c>
      <c r="AA181" s="2" t="str">
        <f t="shared" si="8"/>
        <v>1611</v>
      </c>
    </row>
    <row r="182" spans="1:27" s="1" customFormat="1" x14ac:dyDescent="0.15">
      <c r="A182" s="7" t="s">
        <v>530</v>
      </c>
      <c r="B182" s="1" t="s">
        <v>144</v>
      </c>
      <c r="C182" s="1" t="s">
        <v>5</v>
      </c>
      <c r="D182" s="1">
        <v>732559</v>
      </c>
      <c r="E182" s="1">
        <v>2200</v>
      </c>
      <c r="F182" s="1">
        <v>1980</v>
      </c>
      <c r="G182" s="1">
        <v>6</v>
      </c>
      <c r="H182" s="1">
        <v>0.6</v>
      </c>
      <c r="I182" s="1">
        <v>10.34</v>
      </c>
      <c r="J182" s="1">
        <v>59.46</v>
      </c>
      <c r="K182" s="4">
        <v>14.89</v>
      </c>
      <c r="L182" s="2">
        <v>42696</v>
      </c>
      <c r="M182" s="2">
        <v>42676</v>
      </c>
      <c r="N182" s="2">
        <v>42726</v>
      </c>
      <c r="O182" s="2">
        <v>42706</v>
      </c>
      <c r="P182" s="1">
        <v>22.98</v>
      </c>
      <c r="Q182" s="1">
        <v>39.46</v>
      </c>
      <c r="R182" s="5">
        <v>3.4700000000000002E-2</v>
      </c>
      <c r="S182" s="1">
        <v>2328.33</v>
      </c>
      <c r="T182" s="1">
        <v>5029</v>
      </c>
      <c r="U182" s="1">
        <v>16</v>
      </c>
      <c r="V182" s="1">
        <v>446.62</v>
      </c>
      <c r="W182" s="1">
        <v>46181</v>
      </c>
      <c r="X182" s="6">
        <f t="shared" si="6"/>
        <v>16.024806999999999</v>
      </c>
      <c r="Y182" s="3">
        <f>IF(LEFT(A182,1)="6",IF(计算!B$2&gt;明细!G182,明细!G182,INT(计算!B$2)),IF(计算!B$3&gt;明细!G182,明细!G182*2,INT(计算!B$3*2)))</f>
        <v>0</v>
      </c>
      <c r="Z182" s="4">
        <f t="shared" si="7"/>
        <v>0</v>
      </c>
      <c r="AA182" s="2" t="str">
        <f t="shared" si="8"/>
        <v>1611</v>
      </c>
    </row>
    <row r="183" spans="1:27" s="1" customFormat="1" x14ac:dyDescent="0.15">
      <c r="A183" s="7" t="s">
        <v>531</v>
      </c>
      <c r="B183" s="1" t="s">
        <v>145</v>
      </c>
      <c r="C183" s="1" t="s">
        <v>5</v>
      </c>
      <c r="D183" s="1">
        <v>2825</v>
      </c>
      <c r="E183" s="1">
        <v>2500</v>
      </c>
      <c r="F183" s="1">
        <v>2250</v>
      </c>
      <c r="G183" s="1">
        <v>10</v>
      </c>
      <c r="H183" s="1">
        <v>1</v>
      </c>
      <c r="I183" s="1">
        <v>10.17</v>
      </c>
      <c r="J183" s="1">
        <v>55.2</v>
      </c>
      <c r="K183" s="4">
        <v>14.64</v>
      </c>
      <c r="L183" s="2">
        <v>42696</v>
      </c>
      <c r="M183" s="2">
        <v>42703</v>
      </c>
      <c r="N183" s="2">
        <v>42692</v>
      </c>
      <c r="O183" s="2">
        <v>42703</v>
      </c>
      <c r="P183" s="1">
        <v>18.62</v>
      </c>
      <c r="Q183" s="1">
        <v>52.36</v>
      </c>
      <c r="R183" s="5">
        <v>2.3699999999999999E-2</v>
      </c>
      <c r="S183" s="1">
        <v>4368.66</v>
      </c>
      <c r="T183" s="1">
        <v>4327</v>
      </c>
      <c r="U183" s="1">
        <v>16</v>
      </c>
      <c r="V183" s="1">
        <v>461.95</v>
      </c>
      <c r="W183" s="1">
        <v>23490</v>
      </c>
      <c r="X183" s="6">
        <f t="shared" si="6"/>
        <v>5.5671299999999997</v>
      </c>
      <c r="Y183" s="3">
        <f>IF(LEFT(A183,1)="6",IF(计算!B$2&gt;明细!G183,明细!G183,INT(计算!B$2)),IF(计算!B$3&gt;明细!G183,明细!G183*2,INT(计算!B$3*2)))</f>
        <v>18</v>
      </c>
      <c r="Z183" s="4">
        <f t="shared" si="7"/>
        <v>100.20833999999999</v>
      </c>
      <c r="AA183" s="2" t="str">
        <f t="shared" si="8"/>
        <v>1611</v>
      </c>
    </row>
    <row r="184" spans="1:27" s="1" customFormat="1" x14ac:dyDescent="0.15">
      <c r="A184" s="7" t="s">
        <v>532</v>
      </c>
      <c r="B184" s="1" t="s">
        <v>142</v>
      </c>
      <c r="C184" s="1" t="s">
        <v>5</v>
      </c>
      <c r="D184" s="1">
        <v>732319</v>
      </c>
      <c r="E184" s="1">
        <v>2023</v>
      </c>
      <c r="F184" s="1">
        <v>1821</v>
      </c>
      <c r="G184" s="1">
        <v>7</v>
      </c>
      <c r="H184" s="1">
        <v>0.7</v>
      </c>
      <c r="I184" s="1">
        <v>10.46</v>
      </c>
      <c r="J184" s="1">
        <v>52.9</v>
      </c>
      <c r="K184" s="4">
        <v>15.06</v>
      </c>
      <c r="L184" s="2">
        <v>42697</v>
      </c>
      <c r="M184" s="2">
        <v>42704</v>
      </c>
      <c r="N184" s="2">
        <v>42696</v>
      </c>
      <c r="O184" s="2">
        <v>42704</v>
      </c>
      <c r="P184" s="1">
        <v>22.98</v>
      </c>
      <c r="Q184" s="1">
        <v>19.899999999999999</v>
      </c>
      <c r="R184" s="5">
        <v>2.8000000000000001E-2</v>
      </c>
      <c r="S184" s="1">
        <v>5376.27</v>
      </c>
      <c r="T184" s="1">
        <v>5366</v>
      </c>
      <c r="U184" s="1">
        <v>15</v>
      </c>
      <c r="V184" s="1">
        <v>464.91</v>
      </c>
      <c r="W184" s="1">
        <v>48630</v>
      </c>
      <c r="X184" s="6">
        <f t="shared" si="6"/>
        <v>13.616400000000001</v>
      </c>
      <c r="Y184" s="3">
        <f>IF(LEFT(A184,1)="6",IF(计算!B$2&gt;明细!G184,明细!G184,INT(计算!B$2)),IF(计算!B$3&gt;明细!G184,明细!G184*2,INT(计算!B$3*2)))</f>
        <v>0</v>
      </c>
      <c r="Z184" s="4">
        <f t="shared" si="7"/>
        <v>0</v>
      </c>
      <c r="AA184" s="2" t="str">
        <f t="shared" si="8"/>
        <v>1611</v>
      </c>
    </row>
    <row r="185" spans="1:27" s="1" customFormat="1" x14ac:dyDescent="0.15">
      <c r="A185" s="7" t="s">
        <v>533</v>
      </c>
      <c r="B185" s="1" t="s">
        <v>143</v>
      </c>
      <c r="C185" s="1" t="s">
        <v>5</v>
      </c>
      <c r="D185" s="1">
        <v>300568</v>
      </c>
      <c r="E185" s="1">
        <v>3000</v>
      </c>
      <c r="F185" s="1">
        <v>2700</v>
      </c>
      <c r="G185" s="1">
        <v>12</v>
      </c>
      <c r="H185" s="1">
        <v>1.2</v>
      </c>
      <c r="I185" s="1">
        <v>21.65</v>
      </c>
      <c r="J185" s="1">
        <v>80.17</v>
      </c>
      <c r="K185" s="4">
        <v>31.18</v>
      </c>
      <c r="L185" s="2">
        <v>42697</v>
      </c>
      <c r="M185" s="2">
        <v>42675</v>
      </c>
      <c r="N185" s="2">
        <v>42726</v>
      </c>
      <c r="O185" s="2">
        <v>42705</v>
      </c>
      <c r="P185" s="1">
        <v>22.99</v>
      </c>
      <c r="Q185" s="1">
        <v>50.59</v>
      </c>
      <c r="R185" s="5">
        <v>2.8000000000000001E-2</v>
      </c>
      <c r="S185" s="1">
        <v>937.26</v>
      </c>
      <c r="T185" s="1">
        <v>4645</v>
      </c>
      <c r="U185" s="1">
        <v>12</v>
      </c>
      <c r="V185" s="1">
        <v>322.77</v>
      </c>
      <c r="W185" s="1">
        <v>34940</v>
      </c>
      <c r="X185" s="6">
        <f t="shared" si="6"/>
        <v>9.7832000000000008</v>
      </c>
      <c r="Y185" s="3">
        <f>IF(LEFT(A185,1)="6",IF(计算!B$2&gt;明细!G185,明细!G185,INT(计算!B$2)),IF(计算!B$3&gt;明细!G185,明细!G185*2,INT(计算!B$3*2)))</f>
        <v>18</v>
      </c>
      <c r="Z185" s="4">
        <f t="shared" si="7"/>
        <v>176.0976</v>
      </c>
      <c r="AA185" s="2" t="str">
        <f t="shared" si="8"/>
        <v>1611</v>
      </c>
    </row>
    <row r="186" spans="1:27" s="1" customFormat="1" x14ac:dyDescent="0.15">
      <c r="A186" s="7" t="s">
        <v>534</v>
      </c>
      <c r="B186" s="1" t="s">
        <v>141</v>
      </c>
      <c r="C186" s="1" t="s">
        <v>5</v>
      </c>
      <c r="D186" s="1">
        <v>2826</v>
      </c>
      <c r="E186" s="1">
        <v>4743</v>
      </c>
      <c r="F186" s="1">
        <v>4269</v>
      </c>
      <c r="G186" s="1">
        <v>18.5</v>
      </c>
      <c r="H186" s="1">
        <v>1.85</v>
      </c>
      <c r="I186" s="1">
        <v>6.06</v>
      </c>
      <c r="J186" s="1">
        <v>30.05</v>
      </c>
      <c r="K186" s="4">
        <v>8.73</v>
      </c>
      <c r="L186" s="2">
        <v>42698</v>
      </c>
      <c r="M186" s="2">
        <v>42683</v>
      </c>
      <c r="N186" s="2">
        <v>42726</v>
      </c>
      <c r="O186" s="2">
        <v>42713</v>
      </c>
      <c r="P186" s="1">
        <v>22.98</v>
      </c>
      <c r="Q186" s="1">
        <v>46.42</v>
      </c>
      <c r="R186" s="5">
        <v>3.0499999999999999E-2</v>
      </c>
      <c r="S186" s="1">
        <v>947.98</v>
      </c>
      <c r="T186" s="1">
        <v>4738</v>
      </c>
      <c r="U186" s="1">
        <v>14</v>
      </c>
      <c r="V186" s="1">
        <v>366.67</v>
      </c>
      <c r="W186" s="1">
        <v>11110</v>
      </c>
      <c r="X186" s="6">
        <f t="shared" si="6"/>
        <v>3.3885500000000004</v>
      </c>
      <c r="Y186" s="3">
        <f>IF(LEFT(A186,1)="6",IF(计算!B$2&gt;明细!G186,明细!G186,INT(计算!B$2)),IF(计算!B$3&gt;明细!G186,明细!G186*2,INT(计算!B$3*2)))</f>
        <v>18</v>
      </c>
      <c r="Z186" s="4">
        <f t="shared" si="7"/>
        <v>60.993900000000011</v>
      </c>
      <c r="AA186" s="2" t="str">
        <f t="shared" si="8"/>
        <v>1611</v>
      </c>
    </row>
    <row r="187" spans="1:27" s="1" customFormat="1" x14ac:dyDescent="0.15">
      <c r="A187" s="7" t="s">
        <v>535</v>
      </c>
      <c r="B187" s="1" t="s">
        <v>239</v>
      </c>
      <c r="C187" s="1" t="s">
        <v>5</v>
      </c>
      <c r="D187" s="1">
        <v>730909</v>
      </c>
      <c r="E187" s="1">
        <v>80000</v>
      </c>
      <c r="F187" s="1">
        <v>72000</v>
      </c>
      <c r="G187" s="1">
        <v>240</v>
      </c>
      <c r="H187" s="1">
        <v>24</v>
      </c>
      <c r="I187" s="1">
        <v>6.41</v>
      </c>
      <c r="J187" s="1">
        <v>12.14</v>
      </c>
      <c r="K187" s="4">
        <v>9.23</v>
      </c>
      <c r="L187" s="2">
        <v>42699</v>
      </c>
      <c r="M187" s="2">
        <v>42680</v>
      </c>
      <c r="N187" s="2">
        <v>42716</v>
      </c>
      <c r="O187" s="2">
        <v>42710</v>
      </c>
      <c r="P187" s="1">
        <v>12.44</v>
      </c>
      <c r="Q187" s="1">
        <v>12.87</v>
      </c>
      <c r="R187" s="5">
        <v>0.26950000000000002</v>
      </c>
      <c r="S187" s="1">
        <v>642.85</v>
      </c>
      <c r="T187" s="1">
        <v>6532</v>
      </c>
      <c r="U187" s="1">
        <v>5</v>
      </c>
      <c r="V187" s="1">
        <v>126.05</v>
      </c>
      <c r="W187" s="1">
        <v>8080</v>
      </c>
      <c r="X187" s="6">
        <f t="shared" si="6"/>
        <v>21.775600000000001</v>
      </c>
      <c r="Y187" s="3">
        <f>IF(LEFT(A187,1)="6",IF(计算!B$2&gt;明细!G187,明细!G187,INT(计算!B$2)),IF(计算!B$3&gt;明细!G187,明细!G187*2,INT(计算!B$3*2)))</f>
        <v>0</v>
      </c>
      <c r="Z187" s="4">
        <f t="shared" si="7"/>
        <v>0</v>
      </c>
      <c r="AA187" s="2" t="str">
        <f t="shared" si="8"/>
        <v>1611</v>
      </c>
    </row>
    <row r="188" spans="1:27" s="1" customFormat="1" x14ac:dyDescent="0.15">
      <c r="A188" s="7" t="s">
        <v>536</v>
      </c>
      <c r="B188" s="1" t="s">
        <v>240</v>
      </c>
      <c r="C188" s="1" t="s">
        <v>5</v>
      </c>
      <c r="D188" s="1">
        <v>300572</v>
      </c>
      <c r="E188" s="1">
        <v>1667</v>
      </c>
      <c r="F188" s="1">
        <v>1667</v>
      </c>
      <c r="G188" s="1">
        <v>16.5</v>
      </c>
      <c r="H188" s="1">
        <v>1.65</v>
      </c>
      <c r="I188" s="1">
        <v>13.79</v>
      </c>
      <c r="J188" s="1">
        <v>60.14</v>
      </c>
      <c r="K188" s="4">
        <v>19.86</v>
      </c>
      <c r="L188" s="2">
        <v>42699</v>
      </c>
      <c r="M188" s="2">
        <v>42680</v>
      </c>
      <c r="N188" s="2">
        <v>42726</v>
      </c>
      <c r="O188" s="2">
        <v>42710</v>
      </c>
      <c r="P188" s="1">
        <v>22.98</v>
      </c>
      <c r="Q188" s="1">
        <v>67.319999999999993</v>
      </c>
      <c r="R188" s="5">
        <v>1.4200000000000001E-2</v>
      </c>
      <c r="U188" s="1">
        <v>14</v>
      </c>
      <c r="V188" s="1">
        <v>380.78</v>
      </c>
      <c r="W188" s="1">
        <v>26255</v>
      </c>
      <c r="X188" s="6">
        <f t="shared" si="6"/>
        <v>3.7282100000000002</v>
      </c>
      <c r="Y188" s="3">
        <f>IF(LEFT(A188,1)="6",IF(计算!B$2&gt;明细!G188,明细!G188,INT(计算!B$2)),IF(计算!B$3&gt;明细!G188,明细!G188*2,INT(计算!B$3*2)))</f>
        <v>18</v>
      </c>
      <c r="Z188" s="4">
        <f t="shared" si="7"/>
        <v>67.107780000000005</v>
      </c>
      <c r="AA188" s="2" t="str">
        <f t="shared" si="8"/>
        <v>1611</v>
      </c>
    </row>
    <row r="189" spans="1:27" s="1" customFormat="1" x14ac:dyDescent="0.15">
      <c r="A189" s="7" t="s">
        <v>537</v>
      </c>
      <c r="B189" s="1" t="s">
        <v>237</v>
      </c>
      <c r="C189" s="1" t="s">
        <v>5</v>
      </c>
      <c r="D189" s="1">
        <v>732033</v>
      </c>
      <c r="E189" s="1">
        <v>2270</v>
      </c>
      <c r="F189" s="1">
        <v>2043</v>
      </c>
      <c r="G189" s="1">
        <v>8</v>
      </c>
      <c r="H189" s="1">
        <v>0.8</v>
      </c>
      <c r="I189" s="1">
        <v>17.55</v>
      </c>
      <c r="J189" s="1">
        <v>49.97</v>
      </c>
      <c r="K189" s="4">
        <v>25.27</v>
      </c>
      <c r="L189" s="2">
        <v>42702</v>
      </c>
      <c r="M189" s="2">
        <v>42681</v>
      </c>
      <c r="N189" s="2">
        <v>42722</v>
      </c>
      <c r="O189" s="2">
        <v>42711</v>
      </c>
      <c r="P189" s="1">
        <v>18.09</v>
      </c>
      <c r="Q189" s="1">
        <v>53.86</v>
      </c>
      <c r="R189" s="5">
        <v>2.9100000000000001E-2</v>
      </c>
      <c r="S189" s="1">
        <v>3786.86</v>
      </c>
      <c r="T189" s="1">
        <v>5327</v>
      </c>
      <c r="U189" s="1">
        <v>9</v>
      </c>
      <c r="V189" s="1">
        <v>239.15</v>
      </c>
      <c r="W189" s="1">
        <v>41971</v>
      </c>
      <c r="X189" s="6">
        <f t="shared" si="6"/>
        <v>12.213561</v>
      </c>
      <c r="Y189" s="3">
        <f>IF(LEFT(A189,1)="6",IF(计算!B$2&gt;明细!G189,明细!G189,INT(计算!B$2)),IF(计算!B$3&gt;明细!G189,明细!G189*2,INT(计算!B$3*2)))</f>
        <v>0</v>
      </c>
      <c r="Z189" s="4">
        <f t="shared" si="7"/>
        <v>0</v>
      </c>
      <c r="AA189" s="2" t="str">
        <f t="shared" si="8"/>
        <v>1611</v>
      </c>
    </row>
    <row r="190" spans="1:27" s="1" customFormat="1" x14ac:dyDescent="0.15">
      <c r="A190" s="7" t="s">
        <v>538</v>
      </c>
      <c r="B190" s="1" t="s">
        <v>238</v>
      </c>
      <c r="C190" s="1" t="s">
        <v>5</v>
      </c>
      <c r="D190" s="1">
        <v>300570</v>
      </c>
      <c r="E190" s="1">
        <v>3194</v>
      </c>
      <c r="F190" s="1">
        <v>2875</v>
      </c>
      <c r="G190" s="1">
        <v>11.5</v>
      </c>
      <c r="H190" s="1">
        <v>1.1499999999999999</v>
      </c>
      <c r="I190" s="1">
        <v>20.59</v>
      </c>
      <c r="J190" s="1">
        <v>49.75</v>
      </c>
      <c r="K190" s="4">
        <v>29.65</v>
      </c>
      <c r="L190" s="2">
        <v>42702</v>
      </c>
      <c r="M190" s="2">
        <v>42680</v>
      </c>
      <c r="N190" s="2">
        <v>42726</v>
      </c>
      <c r="O190" s="2">
        <v>42710</v>
      </c>
      <c r="P190" s="1">
        <v>22.99</v>
      </c>
      <c r="Q190" s="1">
        <v>59.21</v>
      </c>
      <c r="R190" s="5">
        <v>3.0800000000000001E-2</v>
      </c>
      <c r="S190" s="1">
        <v>2324.25</v>
      </c>
      <c r="T190" s="1">
        <v>4701</v>
      </c>
      <c r="U190" s="1">
        <v>10</v>
      </c>
      <c r="V190" s="1">
        <v>239.63</v>
      </c>
      <c r="W190" s="1">
        <v>24670</v>
      </c>
      <c r="X190" s="6">
        <f t="shared" si="6"/>
        <v>7.5983600000000004</v>
      </c>
      <c r="Y190" s="3">
        <f>IF(LEFT(A190,1)="6",IF(计算!B$2&gt;明细!G190,明细!G190,INT(计算!B$2)),IF(计算!B$3&gt;明细!G190,明细!G190*2,INT(计算!B$3*2)))</f>
        <v>18</v>
      </c>
      <c r="Z190" s="4">
        <f t="shared" si="7"/>
        <v>136.77048000000002</v>
      </c>
      <c r="AA190" s="2" t="str">
        <f t="shared" si="8"/>
        <v>1611</v>
      </c>
    </row>
    <row r="191" spans="1:27" s="1" customFormat="1" x14ac:dyDescent="0.15">
      <c r="A191" s="7" t="s">
        <v>539</v>
      </c>
      <c r="B191" s="1" t="s">
        <v>235</v>
      </c>
      <c r="C191" s="1" t="s">
        <v>5</v>
      </c>
      <c r="D191" s="1">
        <v>732990</v>
      </c>
      <c r="E191" s="1">
        <v>2000</v>
      </c>
      <c r="F191" s="1">
        <v>2000</v>
      </c>
      <c r="G191" s="1">
        <v>20</v>
      </c>
      <c r="H191" s="1">
        <v>2</v>
      </c>
      <c r="I191" s="1">
        <v>9.69</v>
      </c>
      <c r="J191" s="1">
        <v>55.57</v>
      </c>
      <c r="K191" s="4">
        <v>13.95</v>
      </c>
      <c r="L191" s="2">
        <v>42703</v>
      </c>
      <c r="M191" s="2">
        <v>42682</v>
      </c>
      <c r="N191" s="2">
        <v>42726</v>
      </c>
      <c r="O191" s="2">
        <v>42712</v>
      </c>
      <c r="P191" s="1">
        <v>22.99</v>
      </c>
      <c r="Q191" s="1">
        <v>86.27</v>
      </c>
      <c r="R191" s="5">
        <v>1.66E-2</v>
      </c>
      <c r="U191" s="1">
        <v>15</v>
      </c>
      <c r="V191" s="1">
        <v>473.37</v>
      </c>
      <c r="W191" s="1">
        <v>45870</v>
      </c>
      <c r="X191" s="6">
        <f t="shared" si="6"/>
        <v>7.61442</v>
      </c>
      <c r="Y191" s="3">
        <f>IF(LEFT(A191,1)="6",IF(计算!B$2&gt;明细!G191,明细!G191,INT(计算!B$2)),IF(计算!B$3&gt;明细!G191,明细!G191*2,INT(计算!B$3*2)))</f>
        <v>0</v>
      </c>
      <c r="Z191" s="4">
        <f t="shared" si="7"/>
        <v>0</v>
      </c>
      <c r="AA191" s="2" t="str">
        <f t="shared" si="8"/>
        <v>1611</v>
      </c>
    </row>
    <row r="192" spans="1:27" s="1" customFormat="1" x14ac:dyDescent="0.15">
      <c r="A192" s="7" t="s">
        <v>540</v>
      </c>
      <c r="B192" s="1" t="s">
        <v>236</v>
      </c>
      <c r="C192" s="1" t="s">
        <v>5</v>
      </c>
      <c r="D192" s="1">
        <v>2827</v>
      </c>
      <c r="E192" s="1">
        <v>4600</v>
      </c>
      <c r="F192" s="1">
        <v>4140</v>
      </c>
      <c r="G192" s="1">
        <v>18</v>
      </c>
      <c r="H192" s="1">
        <v>1.8</v>
      </c>
      <c r="I192" s="1">
        <v>8.23</v>
      </c>
      <c r="J192" s="1">
        <v>34.4</v>
      </c>
      <c r="K192" s="4">
        <v>11.85</v>
      </c>
      <c r="L192" s="2">
        <v>42703</v>
      </c>
      <c r="M192" s="2">
        <v>42683</v>
      </c>
      <c r="N192" s="2">
        <v>42726</v>
      </c>
      <c r="O192" s="2">
        <v>42713</v>
      </c>
      <c r="P192" s="1">
        <v>22.97</v>
      </c>
      <c r="Q192" s="1">
        <v>51.04</v>
      </c>
      <c r="R192" s="5">
        <v>3.0300000000000001E-2</v>
      </c>
      <c r="S192" s="1">
        <v>990.51</v>
      </c>
      <c r="T192" s="1">
        <v>4978</v>
      </c>
      <c r="U192" s="1">
        <v>11</v>
      </c>
      <c r="V192" s="1">
        <v>290.52</v>
      </c>
      <c r="W192" s="1">
        <v>11955</v>
      </c>
      <c r="X192" s="6">
        <f t="shared" si="6"/>
        <v>3.6223649999999998</v>
      </c>
      <c r="Y192" s="3">
        <f>IF(LEFT(A192,1)="6",IF(计算!B$2&gt;明细!G192,明细!G192,INT(计算!B$2)),IF(计算!B$3&gt;明细!G192,明细!G192*2,INT(计算!B$3*2)))</f>
        <v>18</v>
      </c>
      <c r="Z192" s="4">
        <f t="shared" si="7"/>
        <v>65.202569999999994</v>
      </c>
      <c r="AA192" s="2" t="str">
        <f t="shared" si="8"/>
        <v>1611</v>
      </c>
    </row>
    <row r="193" spans="1:27" s="1" customFormat="1" x14ac:dyDescent="0.15">
      <c r="A193" s="7" t="s">
        <v>541</v>
      </c>
      <c r="B193" s="1" t="s">
        <v>233</v>
      </c>
      <c r="C193" s="1" t="s">
        <v>5</v>
      </c>
      <c r="D193" s="1">
        <v>732036</v>
      </c>
      <c r="E193" s="1">
        <v>5084</v>
      </c>
      <c r="F193" s="1">
        <v>4576</v>
      </c>
      <c r="G193" s="1">
        <v>20</v>
      </c>
      <c r="H193" s="1">
        <v>2</v>
      </c>
      <c r="I193" s="1">
        <v>6.84</v>
      </c>
      <c r="J193" s="1">
        <v>38.92</v>
      </c>
      <c r="K193" s="4">
        <v>9.85</v>
      </c>
      <c r="L193" s="2">
        <v>42704</v>
      </c>
      <c r="M193" s="2">
        <v>42683</v>
      </c>
      <c r="N193" s="2">
        <v>42726</v>
      </c>
      <c r="O193" s="2">
        <v>42713</v>
      </c>
      <c r="P193" s="1">
        <v>22.95</v>
      </c>
      <c r="Q193" s="1">
        <v>81.28</v>
      </c>
      <c r="R193" s="5">
        <v>3.6999999999999998E-2</v>
      </c>
      <c r="S193" s="1">
        <v>5596.86</v>
      </c>
      <c r="T193" s="1">
        <v>5604</v>
      </c>
      <c r="U193" s="1">
        <v>11</v>
      </c>
      <c r="V193" s="1">
        <v>291.37</v>
      </c>
      <c r="W193" s="1">
        <v>19930</v>
      </c>
      <c r="X193" s="6">
        <f t="shared" si="6"/>
        <v>7.3740999999999994</v>
      </c>
      <c r="Y193" s="3">
        <f>IF(LEFT(A193,1)="6",IF(计算!B$2&gt;明细!G193,明细!G193,INT(计算!B$2)),IF(计算!B$3&gt;明细!G193,明细!G193*2,INT(计算!B$3*2)))</f>
        <v>0</v>
      </c>
      <c r="Z193" s="4">
        <f t="shared" si="7"/>
        <v>0</v>
      </c>
      <c r="AA193" s="2" t="str">
        <f t="shared" si="8"/>
        <v>1611</v>
      </c>
    </row>
    <row r="194" spans="1:27" s="1" customFormat="1" x14ac:dyDescent="0.15">
      <c r="A194" s="7" t="s">
        <v>542</v>
      </c>
      <c r="B194" s="1" t="s">
        <v>234</v>
      </c>
      <c r="C194" s="1" t="s">
        <v>5</v>
      </c>
      <c r="D194" s="1">
        <v>2828</v>
      </c>
      <c r="E194" s="1">
        <v>2930</v>
      </c>
      <c r="F194" s="1">
        <v>2637</v>
      </c>
      <c r="G194" s="1">
        <v>11</v>
      </c>
      <c r="H194" s="1">
        <v>1.1000000000000001</v>
      </c>
      <c r="I194" s="1">
        <v>12.02</v>
      </c>
      <c r="J194" s="1">
        <v>41.9</v>
      </c>
      <c r="K194" s="4">
        <v>17.309999999999999</v>
      </c>
      <c r="L194" s="2">
        <v>42704</v>
      </c>
      <c r="M194" s="2">
        <v>42682</v>
      </c>
      <c r="N194" s="2">
        <v>42726</v>
      </c>
      <c r="O194" s="2">
        <v>42712</v>
      </c>
      <c r="P194" s="1">
        <v>22.97</v>
      </c>
      <c r="Q194" s="1">
        <v>31.75</v>
      </c>
      <c r="R194" s="5">
        <v>2.5100000000000001E-2</v>
      </c>
      <c r="S194" s="1">
        <v>6607.48</v>
      </c>
      <c r="T194" s="1">
        <v>6631</v>
      </c>
      <c r="U194" s="1">
        <v>11</v>
      </c>
      <c r="V194" s="1">
        <v>282.52999999999997</v>
      </c>
      <c r="W194" s="1">
        <v>16980</v>
      </c>
      <c r="X194" s="6">
        <f t="shared" si="6"/>
        <v>4.2619800000000003</v>
      </c>
      <c r="Y194" s="3">
        <f>IF(LEFT(A194,1)="6",IF(计算!B$2&gt;明细!G194,明细!G194,INT(计算!B$2)),IF(计算!B$3&gt;明细!G194,明细!G194*2,INT(计算!B$3*2)))</f>
        <v>18</v>
      </c>
      <c r="Z194" s="4">
        <f t="shared" si="7"/>
        <v>76.715640000000008</v>
      </c>
      <c r="AA194" s="2" t="str">
        <f t="shared" si="8"/>
        <v>1611</v>
      </c>
    </row>
    <row r="195" spans="1:27" s="1" customFormat="1" x14ac:dyDescent="0.15">
      <c r="A195" s="7" t="s">
        <v>543</v>
      </c>
      <c r="B195" s="1" t="s">
        <v>231</v>
      </c>
      <c r="C195" s="1" t="s">
        <v>5</v>
      </c>
      <c r="D195" s="1">
        <v>732928</v>
      </c>
      <c r="E195" s="1">
        <v>5040</v>
      </c>
      <c r="F195" s="1">
        <v>4536</v>
      </c>
      <c r="G195" s="1">
        <v>20</v>
      </c>
      <c r="H195" s="1">
        <v>2</v>
      </c>
      <c r="I195" s="1">
        <v>10.119999999999999</v>
      </c>
      <c r="J195" s="1">
        <v>26.93</v>
      </c>
      <c r="K195" s="4">
        <v>14.57</v>
      </c>
      <c r="L195" s="2">
        <v>42705</v>
      </c>
      <c r="M195" s="2">
        <v>42716</v>
      </c>
      <c r="N195" s="2">
        <v>42723</v>
      </c>
      <c r="O195" s="2">
        <v>42716</v>
      </c>
      <c r="P195" s="1">
        <v>19.059999999999999</v>
      </c>
      <c r="Q195" s="1">
        <v>51.18</v>
      </c>
      <c r="R195" s="5">
        <v>3.6900000000000002E-2</v>
      </c>
      <c r="S195" s="1">
        <v>1161.94</v>
      </c>
      <c r="T195" s="1">
        <v>5769</v>
      </c>
      <c r="U195" s="1">
        <v>9</v>
      </c>
      <c r="V195" s="1">
        <v>235.87</v>
      </c>
      <c r="W195" s="1">
        <v>23870</v>
      </c>
      <c r="X195" s="6">
        <f t="shared" ref="X195:X258" si="9">R195*W195/100</f>
        <v>8.8080300000000005</v>
      </c>
      <c r="Y195" s="3">
        <f>IF(LEFT(A195,1)="6",IF(计算!B$2&gt;明细!G195,明细!G195,INT(计算!B$2)),IF(计算!B$3&gt;明细!G195,明细!G195*2,INT(计算!B$3*2)))</f>
        <v>0</v>
      </c>
      <c r="Z195" s="4">
        <f t="shared" ref="Z195:Z258" si="10">X195*Y195</f>
        <v>0</v>
      </c>
      <c r="AA195" s="2" t="str">
        <f t="shared" ref="AA195:AA258" si="11">RIGHT(YEAR(L195),2)&amp;IF(LEN(MONTH(L195))=1,"0"&amp;MONTH(L195),MONTH(L195))</f>
        <v>1612</v>
      </c>
    </row>
    <row r="196" spans="1:27" s="1" customFormat="1" x14ac:dyDescent="0.15">
      <c r="A196" s="7" t="s">
        <v>544</v>
      </c>
      <c r="B196" s="1" t="s">
        <v>232</v>
      </c>
      <c r="C196" s="1" t="s">
        <v>5</v>
      </c>
      <c r="D196" s="1">
        <v>300573</v>
      </c>
      <c r="E196" s="1">
        <v>2000</v>
      </c>
      <c r="F196" s="1">
        <v>2000</v>
      </c>
      <c r="G196" s="1">
        <v>20</v>
      </c>
      <c r="H196" s="1">
        <v>2</v>
      </c>
      <c r="I196" s="1">
        <v>5.16</v>
      </c>
      <c r="J196" s="1">
        <v>51.26</v>
      </c>
      <c r="K196" s="4">
        <v>7.43</v>
      </c>
      <c r="L196" s="2">
        <v>42705</v>
      </c>
      <c r="M196" s="2">
        <v>42712</v>
      </c>
      <c r="N196" s="2">
        <v>42726</v>
      </c>
      <c r="O196" s="2">
        <v>42712</v>
      </c>
      <c r="P196" s="1">
        <v>22.97</v>
      </c>
      <c r="Q196" s="1">
        <v>46.23</v>
      </c>
      <c r="R196" s="5">
        <v>1.5100000000000001E-2</v>
      </c>
      <c r="U196" s="1">
        <v>21</v>
      </c>
      <c r="V196" s="1">
        <v>869.57</v>
      </c>
      <c r="W196" s="1">
        <v>22435</v>
      </c>
      <c r="X196" s="6">
        <f t="shared" si="9"/>
        <v>3.3876850000000003</v>
      </c>
      <c r="Y196" s="3">
        <f>IF(LEFT(A196,1)="6",IF(计算!B$2&gt;明细!G196,明细!G196,INT(计算!B$2)),IF(计算!B$3&gt;明细!G196,明细!G196*2,INT(计算!B$3*2)))</f>
        <v>18</v>
      </c>
      <c r="Z196" s="4">
        <f t="shared" si="10"/>
        <v>60.978330000000007</v>
      </c>
      <c r="AA196" s="2" t="str">
        <f t="shared" si="11"/>
        <v>1612</v>
      </c>
    </row>
    <row r="197" spans="1:27" s="1" customFormat="1" x14ac:dyDescent="0.15">
      <c r="A197" s="7" t="s">
        <v>545</v>
      </c>
      <c r="B197" s="1" t="s">
        <v>229</v>
      </c>
      <c r="C197" s="1" t="s">
        <v>5</v>
      </c>
      <c r="D197" s="1">
        <v>732708</v>
      </c>
      <c r="E197" s="1">
        <v>9000</v>
      </c>
      <c r="F197" s="1">
        <v>8100</v>
      </c>
      <c r="G197" s="1">
        <v>36</v>
      </c>
      <c r="H197" s="1">
        <v>3.6</v>
      </c>
      <c r="I197" s="1">
        <v>13.64</v>
      </c>
      <c r="J197" s="1">
        <v>28.02</v>
      </c>
      <c r="K197" s="4">
        <v>19.64</v>
      </c>
      <c r="L197" s="2">
        <v>42706</v>
      </c>
      <c r="M197" s="2">
        <v>42717</v>
      </c>
      <c r="N197" s="2">
        <v>42725</v>
      </c>
      <c r="O197" s="2">
        <v>42717</v>
      </c>
      <c r="P197" s="1">
        <v>21.65</v>
      </c>
      <c r="Q197" s="1">
        <v>43.24</v>
      </c>
      <c r="R197" s="5">
        <v>5.11E-2</v>
      </c>
      <c r="S197" s="1">
        <v>229.44</v>
      </c>
      <c r="T197" s="1">
        <v>2256</v>
      </c>
      <c r="U197" s="1">
        <v>8</v>
      </c>
      <c r="V197" s="1">
        <v>198.97</v>
      </c>
      <c r="W197" s="1">
        <v>27140</v>
      </c>
      <c r="X197" s="6">
        <f t="shared" si="9"/>
        <v>13.868540000000001</v>
      </c>
      <c r="Y197" s="3">
        <f>IF(LEFT(A197,1)="6",IF(计算!B$2&gt;明细!G197,明细!G197,INT(计算!B$2)),IF(计算!B$3&gt;明细!G197,明细!G197*2,INT(计算!B$3*2)))</f>
        <v>0</v>
      </c>
      <c r="Z197" s="4">
        <f t="shared" si="10"/>
        <v>0</v>
      </c>
      <c r="AA197" s="2" t="str">
        <f t="shared" si="11"/>
        <v>1612</v>
      </c>
    </row>
    <row r="198" spans="1:27" s="1" customFormat="1" x14ac:dyDescent="0.15">
      <c r="A198" s="7" t="s">
        <v>546</v>
      </c>
      <c r="B198" s="1" t="s">
        <v>230</v>
      </c>
      <c r="C198" s="1" t="s">
        <v>5</v>
      </c>
      <c r="D198" s="1">
        <v>300571</v>
      </c>
      <c r="E198" s="1">
        <v>1000</v>
      </c>
      <c r="F198" s="1">
        <v>1000</v>
      </c>
      <c r="G198" s="1">
        <v>10</v>
      </c>
      <c r="H198" s="1">
        <v>1</v>
      </c>
      <c r="I198" s="1">
        <v>12.04</v>
      </c>
      <c r="J198" s="1">
        <v>136.43</v>
      </c>
      <c r="K198" s="4">
        <v>17.34</v>
      </c>
      <c r="L198" s="2">
        <v>42706</v>
      </c>
      <c r="M198" s="2">
        <v>42717</v>
      </c>
      <c r="N198" s="2">
        <v>42726</v>
      </c>
      <c r="O198" s="2">
        <v>42717</v>
      </c>
      <c r="P198" s="1">
        <v>22.97</v>
      </c>
      <c r="Q198" s="1">
        <v>86.98</v>
      </c>
      <c r="R198" s="5">
        <v>1.17E-2</v>
      </c>
      <c r="U198" s="1">
        <v>20</v>
      </c>
      <c r="V198" s="1">
        <v>780.9</v>
      </c>
      <c r="W198" s="1">
        <v>47010</v>
      </c>
      <c r="X198" s="6">
        <f t="shared" si="9"/>
        <v>5.5001700000000007</v>
      </c>
      <c r="Y198" s="3">
        <f>IF(LEFT(A198,1)="6",IF(计算!B$2&gt;明细!G198,明细!G198,INT(计算!B$2)),IF(计算!B$3&gt;明细!G198,明细!G198*2,INT(计算!B$3*2)))</f>
        <v>18</v>
      </c>
      <c r="Z198" s="4">
        <f t="shared" si="10"/>
        <v>99.003060000000005</v>
      </c>
      <c r="AA198" s="2" t="str">
        <f t="shared" si="11"/>
        <v>1612</v>
      </c>
    </row>
    <row r="199" spans="1:27" s="1" customFormat="1" x14ac:dyDescent="0.15">
      <c r="A199" s="7" t="s">
        <v>547</v>
      </c>
      <c r="B199" s="1" t="s">
        <v>227</v>
      </c>
      <c r="C199" s="1" t="s">
        <v>5</v>
      </c>
      <c r="D199" s="1">
        <v>732098</v>
      </c>
      <c r="E199" s="1">
        <v>6251</v>
      </c>
      <c r="F199" s="1">
        <v>5626</v>
      </c>
      <c r="G199" s="1">
        <v>18</v>
      </c>
      <c r="H199" s="1">
        <v>1.8</v>
      </c>
      <c r="I199" s="1">
        <v>9.18</v>
      </c>
      <c r="J199" s="1">
        <v>26.14</v>
      </c>
      <c r="K199" s="4">
        <v>13.22</v>
      </c>
      <c r="L199" s="2">
        <v>42709</v>
      </c>
      <c r="M199" s="2">
        <v>42720</v>
      </c>
      <c r="N199" s="2">
        <v>42726</v>
      </c>
      <c r="O199" s="2">
        <v>42720</v>
      </c>
      <c r="P199" s="1">
        <v>22.98</v>
      </c>
      <c r="Q199" s="1">
        <v>44.11</v>
      </c>
      <c r="R199" s="5">
        <v>4.8300000000000003E-2</v>
      </c>
      <c r="S199" s="1">
        <v>535.39</v>
      </c>
      <c r="T199" s="1">
        <v>2291</v>
      </c>
      <c r="U199" s="1">
        <v>8</v>
      </c>
      <c r="V199" s="1">
        <v>197.82</v>
      </c>
      <c r="W199" s="1">
        <v>18160</v>
      </c>
      <c r="X199" s="6">
        <f t="shared" si="9"/>
        <v>8.7712800000000009</v>
      </c>
      <c r="Y199" s="3">
        <f>IF(LEFT(A199,1)="6",IF(计算!B$2&gt;明细!G199,明细!G199,INT(计算!B$2)),IF(计算!B$3&gt;明细!G199,明细!G199*2,INT(计算!B$3*2)))</f>
        <v>0</v>
      </c>
      <c r="Z199" s="4">
        <f t="shared" si="10"/>
        <v>0</v>
      </c>
      <c r="AA199" s="2" t="str">
        <f t="shared" si="11"/>
        <v>1612</v>
      </c>
    </row>
    <row r="200" spans="1:27" s="1" customFormat="1" x14ac:dyDescent="0.15">
      <c r="A200" s="7" t="s">
        <v>548</v>
      </c>
      <c r="B200" s="1" t="s">
        <v>228</v>
      </c>
      <c r="C200" s="1" t="s">
        <v>5</v>
      </c>
      <c r="D200" s="1">
        <v>2830</v>
      </c>
      <c r="E200" s="1">
        <v>1667</v>
      </c>
      <c r="F200" s="1">
        <v>1667</v>
      </c>
      <c r="G200" s="1">
        <v>16.5</v>
      </c>
      <c r="H200" s="1">
        <v>1.65</v>
      </c>
      <c r="I200" s="1">
        <v>16.53</v>
      </c>
      <c r="J200" s="1">
        <v>70.650000000000006</v>
      </c>
      <c r="K200" s="4">
        <v>23.8</v>
      </c>
      <c r="L200" s="2">
        <v>42709</v>
      </c>
      <c r="M200" s="2">
        <v>42717</v>
      </c>
      <c r="N200" s="2">
        <v>42726</v>
      </c>
      <c r="O200" s="2">
        <v>42717</v>
      </c>
      <c r="P200" s="1">
        <v>22.96</v>
      </c>
      <c r="Q200" s="1">
        <v>44.11</v>
      </c>
      <c r="R200" s="5">
        <v>1.26E-2</v>
      </c>
      <c r="U200" s="1">
        <v>11</v>
      </c>
      <c r="V200" s="1">
        <v>291.52999999999997</v>
      </c>
      <c r="W200" s="1">
        <v>24095</v>
      </c>
      <c r="X200" s="6">
        <f t="shared" si="9"/>
        <v>3.0359699999999998</v>
      </c>
      <c r="Y200" s="3">
        <f>IF(LEFT(A200,1)="6",IF(计算!B$2&gt;明细!G200,明细!G200,INT(计算!B$2)),IF(计算!B$3&gt;明细!G200,明细!G200*2,INT(计算!B$3*2)))</f>
        <v>18</v>
      </c>
      <c r="Z200" s="4">
        <f t="shared" si="10"/>
        <v>54.647459999999995</v>
      </c>
      <c r="AA200" s="2" t="str">
        <f t="shared" si="11"/>
        <v>1612</v>
      </c>
    </row>
    <row r="201" spans="1:27" s="1" customFormat="1" x14ac:dyDescent="0.15">
      <c r="A201" s="7" t="s">
        <v>549</v>
      </c>
      <c r="B201" s="1" t="s">
        <v>225</v>
      </c>
      <c r="C201" s="1" t="s">
        <v>5</v>
      </c>
      <c r="D201" s="1">
        <v>732585</v>
      </c>
      <c r="E201" s="1">
        <v>2500</v>
      </c>
      <c r="F201" s="1">
        <v>2250</v>
      </c>
      <c r="G201" s="1">
        <v>10</v>
      </c>
      <c r="H201" s="1">
        <v>1</v>
      </c>
      <c r="I201" s="1">
        <v>26.79</v>
      </c>
      <c r="J201" s="1">
        <v>71.08</v>
      </c>
      <c r="K201" s="4">
        <v>38.58</v>
      </c>
      <c r="L201" s="2">
        <v>42710</v>
      </c>
      <c r="M201" s="2">
        <v>42718</v>
      </c>
      <c r="N201" s="2">
        <v>42726</v>
      </c>
      <c r="O201" s="2">
        <v>42718</v>
      </c>
      <c r="P201" s="1">
        <v>22.99</v>
      </c>
      <c r="Q201" s="1">
        <v>51.4</v>
      </c>
      <c r="R201" s="5">
        <v>2.7400000000000001E-2</v>
      </c>
      <c r="S201" s="1">
        <v>5910.17</v>
      </c>
      <c r="T201" s="1">
        <v>6051</v>
      </c>
      <c r="U201" s="1">
        <v>8</v>
      </c>
      <c r="V201" s="1">
        <v>160.81</v>
      </c>
      <c r="W201" s="1">
        <v>43081</v>
      </c>
      <c r="X201" s="6">
        <f t="shared" si="9"/>
        <v>11.804194000000001</v>
      </c>
      <c r="Y201" s="3">
        <f>IF(LEFT(A201,1)="6",IF(计算!B$2&gt;明细!G201,明细!G201,INT(计算!B$2)),IF(计算!B$3&gt;明细!G201,明细!G201*2,INT(计算!B$3*2)))</f>
        <v>0</v>
      </c>
      <c r="Z201" s="4">
        <f t="shared" si="10"/>
        <v>0</v>
      </c>
      <c r="AA201" s="2" t="str">
        <f t="shared" si="11"/>
        <v>1612</v>
      </c>
    </row>
    <row r="202" spans="1:27" s="1" customFormat="1" x14ac:dyDescent="0.15">
      <c r="A202" s="7" t="s">
        <v>550</v>
      </c>
      <c r="B202" s="1" t="s">
        <v>226</v>
      </c>
      <c r="C202" s="1" t="s">
        <v>5</v>
      </c>
      <c r="D202" s="1">
        <v>2829</v>
      </c>
      <c r="E202" s="1">
        <v>1900</v>
      </c>
      <c r="F202" s="1">
        <v>1900</v>
      </c>
      <c r="G202" s="1">
        <v>19</v>
      </c>
      <c r="H202" s="1">
        <v>1.9</v>
      </c>
      <c r="I202" s="1">
        <v>17.649999999999999</v>
      </c>
      <c r="J202" s="1">
        <v>92.81</v>
      </c>
      <c r="K202" s="4">
        <v>25.42</v>
      </c>
      <c r="L202" s="2">
        <v>42710</v>
      </c>
      <c r="M202" s="2">
        <v>42717</v>
      </c>
      <c r="N202" s="2">
        <v>42726</v>
      </c>
      <c r="O202" s="2">
        <v>42717</v>
      </c>
      <c r="P202" s="1">
        <v>22.99</v>
      </c>
      <c r="Q202" s="1">
        <v>59.45</v>
      </c>
      <c r="R202" s="5">
        <v>1.34E-2</v>
      </c>
      <c r="U202" s="1">
        <v>12</v>
      </c>
      <c r="V202" s="1">
        <v>319.20999999999998</v>
      </c>
      <c r="W202" s="1">
        <v>28170</v>
      </c>
      <c r="X202" s="6">
        <f t="shared" si="9"/>
        <v>3.7747800000000002</v>
      </c>
      <c r="Y202" s="3">
        <f>IF(LEFT(A202,1)="6",IF(计算!B$2&gt;明细!G202,明细!G202,INT(计算!B$2)),IF(计算!B$3&gt;明细!G202,明细!G202*2,INT(计算!B$3*2)))</f>
        <v>18</v>
      </c>
      <c r="Z202" s="4">
        <f t="shared" si="10"/>
        <v>67.946040000000011</v>
      </c>
      <c r="AA202" s="2" t="str">
        <f t="shared" si="11"/>
        <v>1612</v>
      </c>
    </row>
    <row r="203" spans="1:27" s="1" customFormat="1" x14ac:dyDescent="0.15">
      <c r="A203" s="7" t="s">
        <v>551</v>
      </c>
      <c r="B203" s="1" t="s">
        <v>223</v>
      </c>
      <c r="C203" s="1" t="s">
        <v>5</v>
      </c>
      <c r="D203" s="1">
        <v>732389</v>
      </c>
      <c r="E203" s="1">
        <v>5475</v>
      </c>
      <c r="F203" s="1">
        <v>4928</v>
      </c>
      <c r="G203" s="1">
        <v>21</v>
      </c>
      <c r="H203" s="1">
        <v>2.1</v>
      </c>
      <c r="I203" s="1">
        <v>7.79</v>
      </c>
      <c r="J203" s="1">
        <v>35.9</v>
      </c>
      <c r="K203" s="4">
        <v>11.22</v>
      </c>
      <c r="L203" s="2">
        <v>42711</v>
      </c>
      <c r="M203" s="2">
        <v>42719</v>
      </c>
      <c r="N203" s="2">
        <v>42726</v>
      </c>
      <c r="O203" s="2">
        <v>42719</v>
      </c>
      <c r="P203" s="1">
        <v>22.97</v>
      </c>
      <c r="Q203" s="1">
        <v>50.45</v>
      </c>
      <c r="R203" s="5">
        <v>3.9199999999999999E-2</v>
      </c>
      <c r="S203" s="1">
        <v>6163.05</v>
      </c>
      <c r="T203" s="1">
        <v>6225</v>
      </c>
      <c r="U203" s="1">
        <v>9</v>
      </c>
      <c r="V203" s="1">
        <v>233.76</v>
      </c>
      <c r="W203" s="1">
        <v>18210</v>
      </c>
      <c r="X203" s="6">
        <f t="shared" si="9"/>
        <v>7.1383200000000002</v>
      </c>
      <c r="Y203" s="3">
        <f>IF(LEFT(A203,1)="6",IF(计算!B$2&gt;明细!G203,明细!G203,INT(计算!B$2)),IF(计算!B$3&gt;明细!G203,明细!G203*2,INT(计算!B$3*2)))</f>
        <v>0</v>
      </c>
      <c r="Z203" s="4">
        <f t="shared" si="10"/>
        <v>0</v>
      </c>
      <c r="AA203" s="2" t="str">
        <f t="shared" si="11"/>
        <v>1612</v>
      </c>
    </row>
    <row r="204" spans="1:27" s="1" customFormat="1" x14ac:dyDescent="0.15">
      <c r="A204" s="7" t="s">
        <v>552</v>
      </c>
      <c r="B204" s="1" t="s">
        <v>224</v>
      </c>
      <c r="C204" s="1" t="s">
        <v>5</v>
      </c>
      <c r="D204" s="1">
        <v>2831</v>
      </c>
      <c r="E204" s="1">
        <v>4001</v>
      </c>
      <c r="F204" s="1">
        <v>3601</v>
      </c>
      <c r="G204" s="1">
        <v>12</v>
      </c>
      <c r="H204" s="1">
        <v>1.2</v>
      </c>
      <c r="I204" s="1">
        <v>36.770000000000003</v>
      </c>
      <c r="J204" s="1">
        <v>72.08</v>
      </c>
      <c r="K204" s="4">
        <v>52.95</v>
      </c>
      <c r="L204" s="2">
        <v>42711</v>
      </c>
      <c r="M204" s="2">
        <v>42720</v>
      </c>
      <c r="N204" s="2">
        <v>42726</v>
      </c>
      <c r="O204" s="2">
        <v>42720</v>
      </c>
      <c r="P204" s="1">
        <v>22.99</v>
      </c>
      <c r="Q204" s="1">
        <v>63.12</v>
      </c>
      <c r="R204" s="5">
        <v>3.3000000000000002E-2</v>
      </c>
      <c r="S204" s="1">
        <v>1860.96</v>
      </c>
      <c r="T204" s="1">
        <v>5222</v>
      </c>
      <c r="U204" s="1">
        <v>5</v>
      </c>
      <c r="V204" s="1">
        <v>124.83</v>
      </c>
      <c r="W204" s="1">
        <v>22950</v>
      </c>
      <c r="X204" s="6">
        <f t="shared" si="9"/>
        <v>7.5735000000000001</v>
      </c>
      <c r="Y204" s="3">
        <f>IF(LEFT(A204,1)="6",IF(计算!B$2&gt;明细!G204,明细!G204,INT(计算!B$2)),IF(计算!B$3&gt;明细!G204,明细!G204*2,INT(计算!B$3*2)))</f>
        <v>18</v>
      </c>
      <c r="Z204" s="4">
        <f t="shared" si="10"/>
        <v>136.32300000000001</v>
      </c>
      <c r="AA204" s="2" t="str">
        <f t="shared" si="11"/>
        <v>1612</v>
      </c>
    </row>
    <row r="205" spans="1:27" s="1" customFormat="1" x14ac:dyDescent="0.15">
      <c r="A205" s="7" t="s">
        <v>553</v>
      </c>
      <c r="B205" s="1" t="s">
        <v>221</v>
      </c>
      <c r="C205" s="1" t="s">
        <v>5</v>
      </c>
      <c r="D205" s="1">
        <v>732878</v>
      </c>
      <c r="E205" s="1">
        <v>5050</v>
      </c>
      <c r="F205" s="1">
        <v>4545</v>
      </c>
      <c r="G205" s="1">
        <v>20</v>
      </c>
      <c r="H205" s="1">
        <v>2</v>
      </c>
      <c r="I205" s="1">
        <v>14.87</v>
      </c>
      <c r="J205" s="1">
        <v>33.33</v>
      </c>
      <c r="K205" s="4">
        <v>21.41</v>
      </c>
      <c r="L205" s="2">
        <v>42712</v>
      </c>
      <c r="M205" s="2">
        <v>42723</v>
      </c>
      <c r="N205" s="2">
        <v>42726</v>
      </c>
      <c r="O205" s="2">
        <v>42723</v>
      </c>
      <c r="P205" s="1">
        <v>22.98</v>
      </c>
      <c r="Q205" s="1">
        <v>86.3</v>
      </c>
      <c r="R205" s="5">
        <v>3.7100000000000001E-2</v>
      </c>
      <c r="S205" s="1">
        <v>6022.98</v>
      </c>
      <c r="T205" s="1">
        <v>6078</v>
      </c>
      <c r="U205" s="1">
        <v>5</v>
      </c>
      <c r="V205" s="1">
        <v>127.03</v>
      </c>
      <c r="W205" s="1">
        <v>18889</v>
      </c>
      <c r="X205" s="6">
        <f t="shared" si="9"/>
        <v>7.0078190000000005</v>
      </c>
      <c r="Y205" s="3">
        <f>IF(LEFT(A205,1)="6",IF(计算!B$2&gt;明细!G205,明细!G205,INT(计算!B$2)),IF(计算!B$3&gt;明细!G205,明细!G205*2,INT(计算!B$3*2)))</f>
        <v>0</v>
      </c>
      <c r="Z205" s="4">
        <f t="shared" si="10"/>
        <v>0</v>
      </c>
      <c r="AA205" s="2" t="str">
        <f t="shared" si="11"/>
        <v>1612</v>
      </c>
    </row>
    <row r="206" spans="1:27" s="1" customFormat="1" x14ac:dyDescent="0.15">
      <c r="A206" s="7" t="s">
        <v>554</v>
      </c>
      <c r="B206" s="1" t="s">
        <v>222</v>
      </c>
      <c r="C206" s="1" t="s">
        <v>5</v>
      </c>
      <c r="D206" s="1">
        <v>300575</v>
      </c>
      <c r="E206" s="1">
        <v>1835</v>
      </c>
      <c r="F206" s="1">
        <v>1835</v>
      </c>
      <c r="G206" s="1">
        <v>18</v>
      </c>
      <c r="H206" s="1">
        <v>1.8</v>
      </c>
      <c r="I206" s="1">
        <v>22.29</v>
      </c>
      <c r="J206" s="1">
        <v>64.069999999999993</v>
      </c>
      <c r="K206" s="4">
        <v>32.1</v>
      </c>
      <c r="L206" s="2">
        <v>42712</v>
      </c>
      <c r="M206" s="2">
        <v>42724</v>
      </c>
      <c r="N206" s="2">
        <v>42722</v>
      </c>
      <c r="O206" s="2">
        <v>42724</v>
      </c>
      <c r="P206" s="1">
        <v>18.12</v>
      </c>
      <c r="Q206" s="1">
        <v>51.51</v>
      </c>
      <c r="R206" s="5">
        <v>1.47E-2</v>
      </c>
      <c r="U206" s="1">
        <v>7</v>
      </c>
      <c r="V206" s="1">
        <v>179.81</v>
      </c>
      <c r="W206" s="1">
        <v>20040</v>
      </c>
      <c r="X206" s="6">
        <f t="shared" si="9"/>
        <v>2.9458799999999998</v>
      </c>
      <c r="Y206" s="3">
        <f>IF(LEFT(A206,1)="6",IF(计算!B$2&gt;明细!G206,明细!G206,INT(计算!B$2)),IF(计算!B$3&gt;明细!G206,明细!G206*2,INT(计算!B$3*2)))</f>
        <v>18</v>
      </c>
      <c r="Z206" s="4">
        <f t="shared" si="10"/>
        <v>53.025839999999995</v>
      </c>
      <c r="AA206" s="2" t="str">
        <f t="shared" si="11"/>
        <v>1612</v>
      </c>
    </row>
    <row r="207" spans="1:27" s="1" customFormat="1" x14ac:dyDescent="0.15">
      <c r="A207" s="7" t="s">
        <v>555</v>
      </c>
      <c r="B207" s="1" t="s">
        <v>219</v>
      </c>
      <c r="C207" s="1" t="s">
        <v>5</v>
      </c>
      <c r="D207" s="1">
        <v>732823</v>
      </c>
      <c r="E207" s="1">
        <v>5625</v>
      </c>
      <c r="F207" s="1">
        <v>4050</v>
      </c>
      <c r="G207" s="1">
        <v>22</v>
      </c>
      <c r="H207" s="1">
        <v>2.2000000000000002</v>
      </c>
      <c r="I207" s="1">
        <v>10.6</v>
      </c>
      <c r="J207" s="1">
        <v>33.25</v>
      </c>
      <c r="K207" s="4">
        <v>15.26</v>
      </c>
      <c r="L207" s="2">
        <v>42713</v>
      </c>
      <c r="M207" s="2">
        <v>42724</v>
      </c>
      <c r="N207" s="2">
        <v>42726</v>
      </c>
      <c r="O207" s="2">
        <v>42724</v>
      </c>
      <c r="P207" s="1">
        <v>22.08</v>
      </c>
      <c r="Q207" s="1">
        <v>51.53</v>
      </c>
      <c r="R207" s="5">
        <v>3.1399999999999997E-2</v>
      </c>
      <c r="S207" s="1">
        <v>246.32</v>
      </c>
      <c r="T207" s="1">
        <v>2416</v>
      </c>
      <c r="U207" s="1">
        <v>9</v>
      </c>
      <c r="V207" s="1">
        <v>212.55</v>
      </c>
      <c r="W207" s="1">
        <v>22530</v>
      </c>
      <c r="X207" s="6">
        <f t="shared" si="9"/>
        <v>7.074419999999999</v>
      </c>
      <c r="Y207" s="3">
        <f>IF(LEFT(A207,1)="6",IF(计算!B$2&gt;明细!G207,明细!G207,INT(计算!B$2)),IF(计算!B$3&gt;明细!G207,明细!G207*2,INT(计算!B$3*2)))</f>
        <v>0</v>
      </c>
      <c r="Z207" s="4">
        <f t="shared" si="10"/>
        <v>0</v>
      </c>
      <c r="AA207" s="2" t="str">
        <f t="shared" si="11"/>
        <v>1612</v>
      </c>
    </row>
    <row r="208" spans="1:27" s="1" customFormat="1" x14ac:dyDescent="0.15">
      <c r="A208" s="7" t="s">
        <v>556</v>
      </c>
      <c r="B208" s="1" t="s">
        <v>220</v>
      </c>
      <c r="C208" s="1" t="s">
        <v>5</v>
      </c>
      <c r="D208" s="1">
        <v>300576</v>
      </c>
      <c r="E208" s="1">
        <v>2000</v>
      </c>
      <c r="F208" s="1">
        <v>2000</v>
      </c>
      <c r="G208" s="1">
        <v>20</v>
      </c>
      <c r="H208" s="1">
        <v>2</v>
      </c>
      <c r="I208" s="1">
        <v>8.24</v>
      </c>
      <c r="J208" s="1">
        <v>48.5</v>
      </c>
      <c r="K208" s="4">
        <v>11.87</v>
      </c>
      <c r="L208" s="2">
        <v>42713</v>
      </c>
      <c r="M208" s="2">
        <v>42724</v>
      </c>
      <c r="N208" s="2">
        <v>42726</v>
      </c>
      <c r="O208" s="2">
        <v>42724</v>
      </c>
      <c r="P208" s="1">
        <v>22.99</v>
      </c>
      <c r="Q208" s="1">
        <v>51.53</v>
      </c>
      <c r="R208" s="5">
        <v>1.4999999999999999E-2</v>
      </c>
      <c r="U208" s="1">
        <v>15</v>
      </c>
      <c r="V208" s="1">
        <v>470.87</v>
      </c>
      <c r="W208" s="1">
        <v>19400</v>
      </c>
      <c r="X208" s="6">
        <f t="shared" si="9"/>
        <v>2.91</v>
      </c>
      <c r="Y208" s="3">
        <f>IF(LEFT(A208,1)="6",IF(计算!B$2&gt;明细!G208,明细!G208,INT(计算!B$2)),IF(计算!B$3&gt;明细!G208,明细!G208*2,INT(计算!B$3*2)))</f>
        <v>18</v>
      </c>
      <c r="Z208" s="4">
        <f t="shared" si="10"/>
        <v>52.38</v>
      </c>
      <c r="AA208" s="2" t="str">
        <f t="shared" si="11"/>
        <v>1612</v>
      </c>
    </row>
    <row r="209" spans="1:27" s="1" customFormat="1" x14ac:dyDescent="0.15">
      <c r="A209" s="7" t="s">
        <v>557</v>
      </c>
      <c r="B209" s="1" t="s">
        <v>217</v>
      </c>
      <c r="C209" s="1" t="s">
        <v>5</v>
      </c>
      <c r="D209" s="1">
        <v>732416</v>
      </c>
      <c r="E209" s="1">
        <v>2510</v>
      </c>
      <c r="F209" s="1">
        <v>2259</v>
      </c>
      <c r="G209" s="1">
        <v>10</v>
      </c>
      <c r="H209" s="1">
        <v>1</v>
      </c>
      <c r="I209" s="1">
        <v>17.850000000000001</v>
      </c>
      <c r="J209" s="1">
        <v>58.32</v>
      </c>
      <c r="K209" s="4">
        <v>25.7</v>
      </c>
      <c r="L209" s="2">
        <v>42716</v>
      </c>
      <c r="M209" s="2">
        <v>42725</v>
      </c>
      <c r="N209" s="2">
        <v>42726</v>
      </c>
      <c r="O209" s="2">
        <v>42725</v>
      </c>
      <c r="P209" s="1">
        <v>22.98</v>
      </c>
      <c r="Q209" s="1">
        <v>67.349999999999994</v>
      </c>
      <c r="R209" s="5">
        <v>2.7199999999999998E-2</v>
      </c>
      <c r="S209" s="1">
        <v>1254.56</v>
      </c>
      <c r="T209" s="1">
        <v>6143</v>
      </c>
      <c r="U209" s="1">
        <v>9</v>
      </c>
      <c r="V209" s="1">
        <v>227.62</v>
      </c>
      <c r="W209" s="1">
        <v>40630</v>
      </c>
      <c r="X209" s="6">
        <f t="shared" si="9"/>
        <v>11.051359999999999</v>
      </c>
      <c r="Y209" s="3">
        <f>IF(LEFT(A209,1)="6",IF(计算!B$2&gt;明细!G209,明细!G209,INT(计算!B$2)),IF(计算!B$3&gt;明细!G209,明细!G209*2,INT(计算!B$3*2)))</f>
        <v>0</v>
      </c>
      <c r="Z209" s="4">
        <f t="shared" si="10"/>
        <v>0</v>
      </c>
      <c r="AA209" s="2" t="str">
        <f t="shared" si="11"/>
        <v>1612</v>
      </c>
    </row>
    <row r="210" spans="1:27" s="1" customFormat="1" x14ac:dyDescent="0.15">
      <c r="A210" s="7" t="s">
        <v>558</v>
      </c>
      <c r="B210" s="1" t="s">
        <v>218</v>
      </c>
      <c r="C210" s="1" t="s">
        <v>5</v>
      </c>
      <c r="D210" s="1">
        <v>300577</v>
      </c>
      <c r="E210" s="1">
        <v>1667</v>
      </c>
      <c r="F210" s="1">
        <v>1667</v>
      </c>
      <c r="G210" s="1">
        <v>16.5</v>
      </c>
      <c r="H210" s="1">
        <v>1.65</v>
      </c>
      <c r="I210" s="1">
        <v>19.579999999999998</v>
      </c>
      <c r="J210" s="1">
        <v>79.7</v>
      </c>
      <c r="K210" s="4">
        <v>28.2</v>
      </c>
      <c r="L210" s="2">
        <v>42716</v>
      </c>
      <c r="M210" s="2">
        <v>42725</v>
      </c>
      <c r="N210" s="2">
        <v>42726</v>
      </c>
      <c r="O210" s="2">
        <v>42725</v>
      </c>
      <c r="P210" s="1">
        <v>22.99</v>
      </c>
      <c r="Q210" s="1">
        <v>43.69</v>
      </c>
      <c r="R210" s="5">
        <v>1.4E-2</v>
      </c>
      <c r="U210" s="1">
        <v>10</v>
      </c>
      <c r="V210" s="1">
        <v>256.13</v>
      </c>
      <c r="W210" s="1">
        <v>25075</v>
      </c>
      <c r="X210" s="6">
        <f t="shared" si="9"/>
        <v>3.5105</v>
      </c>
      <c r="Y210" s="3">
        <f>IF(LEFT(A210,1)="6",IF(计算!B$2&gt;明细!G210,明细!G210,INT(计算!B$2)),IF(计算!B$3&gt;明细!G210,明细!G210*2,INT(计算!B$3*2)))</f>
        <v>18</v>
      </c>
      <c r="Z210" s="4">
        <f t="shared" si="10"/>
        <v>63.189</v>
      </c>
      <c r="AA210" s="2" t="str">
        <f t="shared" si="11"/>
        <v>1612</v>
      </c>
    </row>
    <row r="211" spans="1:27" s="1" customFormat="1" x14ac:dyDescent="0.15">
      <c r="A211" s="7" t="s">
        <v>559</v>
      </c>
      <c r="B211" s="1" t="s">
        <v>215</v>
      </c>
      <c r="C211" s="1" t="s">
        <v>5</v>
      </c>
      <c r="D211" s="1">
        <v>732577</v>
      </c>
      <c r="E211" s="1">
        <v>2918</v>
      </c>
      <c r="F211" s="1">
        <v>2626</v>
      </c>
      <c r="G211" s="1">
        <v>11</v>
      </c>
      <c r="H211" s="1">
        <v>1.1000000000000001</v>
      </c>
      <c r="I211" s="1">
        <v>11.1</v>
      </c>
      <c r="J211" s="1">
        <v>59.99</v>
      </c>
      <c r="K211" s="4">
        <v>15.98</v>
      </c>
      <c r="L211" s="2">
        <v>42717</v>
      </c>
      <c r="M211" s="2">
        <v>42726</v>
      </c>
      <c r="N211" s="2">
        <v>42726</v>
      </c>
      <c r="O211" s="2">
        <v>42726</v>
      </c>
      <c r="P211" s="1">
        <v>22.98</v>
      </c>
      <c r="Q211" s="1">
        <v>60.18</v>
      </c>
      <c r="R211" s="5">
        <v>2.98E-2</v>
      </c>
      <c r="S211" s="1">
        <v>532.82000000000005</v>
      </c>
      <c r="T211" s="1">
        <v>2617</v>
      </c>
      <c r="U211" s="1">
        <v>10</v>
      </c>
      <c r="V211" s="1">
        <v>262.79000000000002</v>
      </c>
      <c r="W211" s="1">
        <v>29170</v>
      </c>
      <c r="X211" s="6">
        <f t="shared" si="9"/>
        <v>8.6926600000000001</v>
      </c>
      <c r="Y211" s="3">
        <f>IF(LEFT(A211,1)="6",IF(计算!B$2&gt;明细!G211,明细!G211,INT(计算!B$2)),IF(计算!B$3&gt;明细!G211,明细!G211*2,INT(计算!B$3*2)))</f>
        <v>0</v>
      </c>
      <c r="Z211" s="4">
        <f t="shared" si="10"/>
        <v>0</v>
      </c>
      <c r="AA211" s="2" t="str">
        <f t="shared" si="11"/>
        <v>1612</v>
      </c>
    </row>
    <row r="212" spans="1:27" s="1" customFormat="1" x14ac:dyDescent="0.15">
      <c r="A212" s="7" t="s">
        <v>560</v>
      </c>
      <c r="B212" s="1" t="s">
        <v>216</v>
      </c>
      <c r="C212" s="1" t="s">
        <v>5</v>
      </c>
      <c r="D212" s="1">
        <v>300581</v>
      </c>
      <c r="E212" s="1">
        <v>1130</v>
      </c>
      <c r="F212" s="1">
        <v>1130</v>
      </c>
      <c r="G212" s="1">
        <v>11</v>
      </c>
      <c r="H212" s="1">
        <v>1.1000000000000001</v>
      </c>
      <c r="I212" s="1">
        <v>24.23</v>
      </c>
      <c r="J212" s="1">
        <v>120</v>
      </c>
      <c r="K212" s="4">
        <v>34.89</v>
      </c>
      <c r="L212" s="2">
        <v>42717</v>
      </c>
      <c r="M212" s="2">
        <v>42724</v>
      </c>
      <c r="N212" s="2">
        <v>42726</v>
      </c>
      <c r="O212" s="2">
        <v>42724</v>
      </c>
      <c r="P212" s="1">
        <v>22.99</v>
      </c>
      <c r="Q212" s="1">
        <v>59.49</v>
      </c>
      <c r="R212" s="5">
        <v>1.23E-2</v>
      </c>
      <c r="U212" s="1">
        <v>12</v>
      </c>
      <c r="V212" s="1">
        <v>351.96</v>
      </c>
      <c r="W212" s="1">
        <v>42640</v>
      </c>
      <c r="X212" s="6">
        <f t="shared" si="9"/>
        <v>5.24472</v>
      </c>
      <c r="Y212" s="3">
        <f>IF(LEFT(A212,1)="6",IF(计算!B$2&gt;明细!G212,明细!G212,INT(计算!B$2)),IF(计算!B$3&gt;明细!G212,明细!G212*2,INT(计算!B$3*2)))</f>
        <v>18</v>
      </c>
      <c r="Z212" s="4">
        <f t="shared" si="10"/>
        <v>94.404960000000003</v>
      </c>
      <c r="AA212" s="2" t="str">
        <f t="shared" si="11"/>
        <v>1612</v>
      </c>
    </row>
    <row r="213" spans="1:27" s="1" customFormat="1" x14ac:dyDescent="0.15">
      <c r="A213" s="7" t="s">
        <v>561</v>
      </c>
      <c r="B213" s="1" t="s">
        <v>213</v>
      </c>
      <c r="C213" s="1" t="s">
        <v>5</v>
      </c>
      <c r="D213" s="1">
        <v>732058</v>
      </c>
      <c r="E213" s="1">
        <v>4216</v>
      </c>
      <c r="F213" s="1">
        <v>3794</v>
      </c>
      <c r="G213" s="1">
        <v>12</v>
      </c>
      <c r="H213" s="1">
        <v>1.2</v>
      </c>
      <c r="I213" s="1">
        <v>4.76</v>
      </c>
      <c r="J213" s="1">
        <v>27.5</v>
      </c>
      <c r="K213" s="4">
        <v>6.85</v>
      </c>
      <c r="L213" s="2">
        <v>42718</v>
      </c>
      <c r="M213" s="2">
        <v>42727</v>
      </c>
      <c r="N213" s="2">
        <v>42726</v>
      </c>
      <c r="O213" s="2">
        <v>42727</v>
      </c>
      <c r="P213" s="1">
        <v>22.96</v>
      </c>
      <c r="Q213" s="1">
        <v>39.369999999999997</v>
      </c>
      <c r="R213" s="5">
        <v>4.0899999999999999E-2</v>
      </c>
      <c r="S213" s="1">
        <v>1827.21</v>
      </c>
      <c r="T213" s="1">
        <v>2691</v>
      </c>
      <c r="U213" s="1">
        <v>13</v>
      </c>
      <c r="V213" s="1">
        <v>396.22</v>
      </c>
      <c r="W213" s="1">
        <v>18860</v>
      </c>
      <c r="X213" s="6">
        <f t="shared" si="9"/>
        <v>7.7137400000000005</v>
      </c>
      <c r="Y213" s="3">
        <f>IF(LEFT(A213,1)="6",IF(计算!B$2&gt;明细!G213,明细!G213,INT(计算!B$2)),IF(计算!B$3&gt;明细!G213,明细!G213*2,INT(计算!B$3*2)))</f>
        <v>0</v>
      </c>
      <c r="Z213" s="4">
        <f t="shared" si="10"/>
        <v>0</v>
      </c>
      <c r="AA213" s="2" t="str">
        <f t="shared" si="11"/>
        <v>1612</v>
      </c>
    </row>
    <row r="214" spans="1:27" s="1" customFormat="1" x14ac:dyDescent="0.15">
      <c r="A214" s="7" t="s">
        <v>562</v>
      </c>
      <c r="B214" s="1" t="s">
        <v>214</v>
      </c>
      <c r="C214" s="1" t="s">
        <v>5</v>
      </c>
      <c r="D214" s="1">
        <v>300579</v>
      </c>
      <c r="E214" s="1">
        <v>2000</v>
      </c>
      <c r="F214" s="1">
        <v>2000</v>
      </c>
      <c r="G214" s="1">
        <v>20</v>
      </c>
      <c r="H214" s="1">
        <v>2</v>
      </c>
      <c r="I214" s="1">
        <v>13.32</v>
      </c>
      <c r="J214" s="1">
        <v>66.7</v>
      </c>
      <c r="K214" s="4">
        <v>19.18</v>
      </c>
      <c r="L214" s="2">
        <v>42718</v>
      </c>
      <c r="M214" s="2">
        <v>42727</v>
      </c>
      <c r="N214" s="2">
        <v>42726</v>
      </c>
      <c r="O214" s="2">
        <v>42727</v>
      </c>
      <c r="P214" s="1">
        <v>22.99</v>
      </c>
      <c r="Q214" s="1">
        <v>86.66</v>
      </c>
      <c r="R214" s="5">
        <v>1.5100000000000001E-2</v>
      </c>
      <c r="U214" s="1">
        <v>12</v>
      </c>
      <c r="V214" s="1">
        <v>330.33</v>
      </c>
      <c r="W214" s="1">
        <v>22000</v>
      </c>
      <c r="X214" s="6">
        <f t="shared" si="9"/>
        <v>3.3220000000000001</v>
      </c>
      <c r="Y214" s="3">
        <f>IF(LEFT(A214,1)="6",IF(计算!B$2&gt;明细!G214,明细!G214,INT(计算!B$2)),IF(计算!B$3&gt;明细!G214,明细!G214*2,INT(计算!B$3*2)))</f>
        <v>18</v>
      </c>
      <c r="Z214" s="4">
        <f t="shared" si="10"/>
        <v>59.795999999999999</v>
      </c>
      <c r="AA214" s="2" t="str">
        <f t="shared" si="11"/>
        <v>1612</v>
      </c>
    </row>
    <row r="215" spans="1:27" s="1" customFormat="1" x14ac:dyDescent="0.15">
      <c r="A215" s="7" t="s">
        <v>563</v>
      </c>
      <c r="B215" s="1" t="s">
        <v>212</v>
      </c>
      <c r="C215" s="1" t="s">
        <v>5</v>
      </c>
      <c r="D215" s="1">
        <v>730996</v>
      </c>
      <c r="E215" s="1">
        <v>21000</v>
      </c>
      <c r="F215" s="1">
        <v>18900</v>
      </c>
      <c r="G215" s="1">
        <v>63</v>
      </c>
      <c r="H215" s="1">
        <v>6.3</v>
      </c>
      <c r="I215" s="1">
        <v>8.92</v>
      </c>
      <c r="J215" s="1">
        <v>16.7</v>
      </c>
      <c r="K215" s="4">
        <v>12.84</v>
      </c>
      <c r="L215" s="2">
        <v>42719</v>
      </c>
      <c r="M215" s="2">
        <v>42730</v>
      </c>
      <c r="N215" s="2">
        <v>42726</v>
      </c>
      <c r="O215" s="2">
        <v>42730</v>
      </c>
      <c r="P215" s="1">
        <v>22.99</v>
      </c>
      <c r="Q215" s="1">
        <v>41.06</v>
      </c>
      <c r="R215" s="5">
        <v>9.7299999999999998E-2</v>
      </c>
      <c r="S215" s="1">
        <v>554.15</v>
      </c>
      <c r="T215" s="1">
        <v>2745</v>
      </c>
      <c r="U215" s="1">
        <v>5</v>
      </c>
      <c r="V215" s="1">
        <v>120.4</v>
      </c>
      <c r="W215" s="1">
        <v>10740</v>
      </c>
      <c r="X215" s="6">
        <f t="shared" si="9"/>
        <v>10.45002</v>
      </c>
      <c r="Y215" s="3">
        <f>IF(LEFT(A215,1)="6",IF(计算!B$2&gt;明细!G215,明细!G215,INT(计算!B$2)),IF(计算!B$3&gt;明细!G215,明细!G215*2,INT(计算!B$3*2)))</f>
        <v>0</v>
      </c>
      <c r="Z215" s="4">
        <f t="shared" si="10"/>
        <v>0</v>
      </c>
      <c r="AA215" s="2" t="str">
        <f t="shared" si="11"/>
        <v>1612</v>
      </c>
    </row>
    <row r="216" spans="1:27" s="1" customFormat="1" x14ac:dyDescent="0.15">
      <c r="A216" s="7" t="s">
        <v>564</v>
      </c>
      <c r="B216" s="1" t="s">
        <v>210</v>
      </c>
      <c r="C216" s="1" t="s">
        <v>5</v>
      </c>
      <c r="D216" s="1">
        <v>732298</v>
      </c>
      <c r="E216" s="1">
        <v>8666</v>
      </c>
      <c r="F216" s="1">
        <v>7799</v>
      </c>
      <c r="G216" s="1">
        <v>25</v>
      </c>
      <c r="H216" s="1">
        <v>2.5</v>
      </c>
      <c r="I216" s="1">
        <v>12.67</v>
      </c>
      <c r="J216" s="1">
        <v>28.56</v>
      </c>
      <c r="K216" s="4">
        <v>18.239999999999998</v>
      </c>
      <c r="L216" s="2">
        <v>42720</v>
      </c>
      <c r="M216" s="2">
        <v>42731</v>
      </c>
      <c r="N216" s="2">
        <v>42726</v>
      </c>
      <c r="O216" s="2">
        <v>42731</v>
      </c>
      <c r="P216" s="1">
        <v>22.97</v>
      </c>
      <c r="Q216" s="1">
        <v>50.12</v>
      </c>
      <c r="R216" s="5">
        <v>5.7500000000000002E-2</v>
      </c>
      <c r="S216" s="1">
        <v>1304.3900000000001</v>
      </c>
      <c r="T216" s="1">
        <v>6490</v>
      </c>
      <c r="U216" s="1">
        <v>5</v>
      </c>
      <c r="V216" s="1">
        <v>127.15</v>
      </c>
      <c r="W216" s="1">
        <v>16110</v>
      </c>
      <c r="X216" s="6">
        <f t="shared" si="9"/>
        <v>9.2632500000000011</v>
      </c>
      <c r="Y216" s="3">
        <f>IF(LEFT(A216,1)="6",IF(计算!B$2&gt;明细!G216,明细!G216,INT(计算!B$2)),IF(计算!B$3&gt;明细!G216,明细!G216*2,INT(计算!B$3*2)))</f>
        <v>0</v>
      </c>
      <c r="Z216" s="4">
        <f t="shared" si="10"/>
        <v>0</v>
      </c>
      <c r="AA216" s="2" t="str">
        <f t="shared" si="11"/>
        <v>1612</v>
      </c>
    </row>
    <row r="217" spans="1:27" s="1" customFormat="1" x14ac:dyDescent="0.15">
      <c r="A217" s="7" t="s">
        <v>565</v>
      </c>
      <c r="B217" s="1" t="s">
        <v>211</v>
      </c>
      <c r="C217" s="1" t="s">
        <v>5</v>
      </c>
      <c r="D217" s="1">
        <v>2832</v>
      </c>
      <c r="E217" s="1">
        <v>2667</v>
      </c>
      <c r="F217" s="1">
        <v>2400</v>
      </c>
      <c r="G217" s="1">
        <v>10.5</v>
      </c>
      <c r="H217" s="1">
        <v>1.05</v>
      </c>
      <c r="I217" s="1">
        <v>26.17</v>
      </c>
      <c r="J217" s="1">
        <v>62.97</v>
      </c>
      <c r="K217" s="4">
        <v>37.68</v>
      </c>
      <c r="L217" s="2">
        <v>42720</v>
      </c>
      <c r="M217" s="2">
        <v>42727</v>
      </c>
      <c r="N217" s="2">
        <v>42726</v>
      </c>
      <c r="O217" s="2">
        <v>42727</v>
      </c>
      <c r="P217" s="1">
        <v>22.99</v>
      </c>
      <c r="Q217" s="1">
        <v>45.65</v>
      </c>
      <c r="R217" s="5">
        <v>2.4299999999999999E-2</v>
      </c>
      <c r="S217" s="1">
        <v>676.27</v>
      </c>
      <c r="T217" s="1">
        <v>3353</v>
      </c>
      <c r="U217" s="1">
        <v>5</v>
      </c>
      <c r="V217" s="1">
        <v>130.49</v>
      </c>
      <c r="W217" s="1">
        <v>17075</v>
      </c>
      <c r="X217" s="6">
        <f t="shared" si="9"/>
        <v>4.1492249999999995</v>
      </c>
      <c r="Y217" s="3">
        <f>IF(LEFT(A217,1)="6",IF(计算!B$2&gt;明细!G217,明细!G217,INT(计算!B$2)),IF(计算!B$3&gt;明细!G217,明细!G217*2,INT(计算!B$3*2)))</f>
        <v>18</v>
      </c>
      <c r="Z217" s="4">
        <f t="shared" si="10"/>
        <v>74.686049999999994</v>
      </c>
      <c r="AA217" s="2" t="str">
        <f t="shared" si="11"/>
        <v>1612</v>
      </c>
    </row>
    <row r="218" spans="1:27" s="1" customFormat="1" x14ac:dyDescent="0.15">
      <c r="A218" s="7" t="s">
        <v>566</v>
      </c>
      <c r="B218" s="1" t="s">
        <v>208</v>
      </c>
      <c r="C218" s="1" t="s">
        <v>5</v>
      </c>
      <c r="D218" s="1">
        <v>732886</v>
      </c>
      <c r="E218" s="1">
        <v>6000</v>
      </c>
      <c r="F218" s="1">
        <v>5400</v>
      </c>
      <c r="G218" s="1">
        <v>24</v>
      </c>
      <c r="H218" s="1">
        <v>2.4</v>
      </c>
      <c r="I218" s="1">
        <v>10.16</v>
      </c>
      <c r="J218" s="1">
        <v>31.02</v>
      </c>
      <c r="K218" s="4">
        <v>14.63</v>
      </c>
      <c r="L218" s="2">
        <v>42723</v>
      </c>
      <c r="M218" s="2">
        <v>42732</v>
      </c>
      <c r="N218" s="2">
        <v>42726</v>
      </c>
      <c r="O218" s="2">
        <v>42732</v>
      </c>
      <c r="P218" s="1">
        <v>22.98</v>
      </c>
      <c r="Q218" s="1">
        <v>41.37</v>
      </c>
      <c r="R218" s="5">
        <v>4.0500000000000001E-2</v>
      </c>
      <c r="S218" s="1">
        <v>6284.39</v>
      </c>
      <c r="T218" s="1">
        <v>6359</v>
      </c>
      <c r="U218" s="1">
        <v>8</v>
      </c>
      <c r="V218" s="1">
        <v>200.39</v>
      </c>
      <c r="W218" s="1">
        <v>20360</v>
      </c>
      <c r="X218" s="6">
        <f t="shared" si="9"/>
        <v>8.2458000000000009</v>
      </c>
      <c r="Y218" s="3">
        <f>IF(LEFT(A218,1)="6",IF(计算!B$2&gt;明细!G218,明细!G218,INT(计算!B$2)),IF(计算!B$3&gt;明细!G218,明细!G218*2,INT(计算!B$3*2)))</f>
        <v>0</v>
      </c>
      <c r="Z218" s="4">
        <f t="shared" si="10"/>
        <v>0</v>
      </c>
      <c r="AA218" s="2" t="str">
        <f t="shared" si="11"/>
        <v>1612</v>
      </c>
    </row>
    <row r="219" spans="1:27" s="1" customFormat="1" x14ac:dyDescent="0.15">
      <c r="A219" s="7" t="s">
        <v>567</v>
      </c>
      <c r="B219" s="1" t="s">
        <v>209</v>
      </c>
      <c r="C219" s="1" t="s">
        <v>5</v>
      </c>
      <c r="D219" s="1">
        <v>2835</v>
      </c>
      <c r="E219" s="1">
        <v>2700</v>
      </c>
      <c r="F219" s="1">
        <v>2430</v>
      </c>
      <c r="G219" s="1">
        <v>10.5</v>
      </c>
      <c r="H219" s="1">
        <v>1.05</v>
      </c>
      <c r="I219" s="1">
        <v>12.34</v>
      </c>
      <c r="J219" s="1">
        <v>41.4</v>
      </c>
      <c r="K219" s="4">
        <v>17.77</v>
      </c>
      <c r="L219" s="2">
        <v>42723</v>
      </c>
      <c r="M219" s="2">
        <v>42732</v>
      </c>
      <c r="N219" s="2">
        <v>42726</v>
      </c>
      <c r="O219" s="2">
        <v>42732</v>
      </c>
      <c r="P219" s="1">
        <v>22.98</v>
      </c>
      <c r="Q219" s="1">
        <v>59.44</v>
      </c>
      <c r="R219" s="5">
        <v>2.4400000000000002E-2</v>
      </c>
      <c r="S219" s="1">
        <v>1224.3599999999999</v>
      </c>
      <c r="T219" s="1">
        <v>6148</v>
      </c>
      <c r="U219" s="1">
        <v>10</v>
      </c>
      <c r="V219" s="1">
        <v>213.86</v>
      </c>
      <c r="W219" s="1">
        <v>13195</v>
      </c>
      <c r="X219" s="6">
        <f t="shared" si="9"/>
        <v>3.2195800000000001</v>
      </c>
      <c r="Y219" s="3">
        <f>IF(LEFT(A219,1)="6",IF(计算!B$2&gt;明细!G219,明细!G219,INT(计算!B$2)),IF(计算!B$3&gt;明细!G219,明细!G219*2,INT(计算!B$3*2)))</f>
        <v>18</v>
      </c>
      <c r="Z219" s="4">
        <f t="shared" si="10"/>
        <v>57.952440000000003</v>
      </c>
      <c r="AA219" s="2" t="str">
        <f t="shared" si="11"/>
        <v>1612</v>
      </c>
    </row>
    <row r="220" spans="1:27" s="1" customFormat="1" x14ac:dyDescent="0.15">
      <c r="A220" s="7" t="s">
        <v>568</v>
      </c>
      <c r="B220" s="1" t="s">
        <v>206</v>
      </c>
      <c r="C220" s="1" t="s">
        <v>5</v>
      </c>
      <c r="D220" s="1">
        <v>780375</v>
      </c>
      <c r="E220" s="1">
        <v>70000</v>
      </c>
      <c r="F220" s="1">
        <v>63000</v>
      </c>
      <c r="G220" s="1">
        <v>210</v>
      </c>
      <c r="H220" s="1">
        <v>21</v>
      </c>
      <c r="I220" s="1">
        <v>4</v>
      </c>
      <c r="J220" s="1">
        <v>12.99</v>
      </c>
      <c r="K220" s="4">
        <v>5.76</v>
      </c>
      <c r="L220" s="2">
        <v>42724</v>
      </c>
      <c r="M220" s="2">
        <v>42707</v>
      </c>
      <c r="N220" s="2">
        <v>42380</v>
      </c>
      <c r="O220" s="2">
        <v>42738</v>
      </c>
      <c r="P220" s="1">
        <v>11.23</v>
      </c>
      <c r="Q220" s="1">
        <v>13.27</v>
      </c>
      <c r="R220" s="5">
        <v>0.23849999999999999</v>
      </c>
      <c r="S220" s="1">
        <v>817.71</v>
      </c>
      <c r="T220" s="1">
        <v>8207</v>
      </c>
      <c r="U220" s="1">
        <v>5</v>
      </c>
      <c r="V220" s="1">
        <v>125.5</v>
      </c>
      <c r="W220" s="1">
        <v>5020</v>
      </c>
      <c r="X220" s="6">
        <f t="shared" si="9"/>
        <v>11.9727</v>
      </c>
      <c r="Y220" s="3">
        <f>IF(LEFT(A220,1)="6",IF(计算!B$2&gt;明细!G220,明细!G220,INT(计算!B$2)),IF(计算!B$3&gt;明细!G220,明细!G220*2,INT(计算!B$3*2)))</f>
        <v>0</v>
      </c>
      <c r="Z220" s="4">
        <f t="shared" si="10"/>
        <v>0</v>
      </c>
      <c r="AA220" s="2" t="str">
        <f t="shared" si="11"/>
        <v>1612</v>
      </c>
    </row>
    <row r="221" spans="1:27" s="1" customFormat="1" x14ac:dyDescent="0.15">
      <c r="A221" s="7" t="s">
        <v>569</v>
      </c>
      <c r="B221" s="1" t="s">
        <v>207</v>
      </c>
      <c r="C221" s="1" t="s">
        <v>5</v>
      </c>
      <c r="D221" s="1">
        <v>300582</v>
      </c>
      <c r="E221" s="1">
        <v>3300</v>
      </c>
      <c r="F221" s="1">
        <v>2970</v>
      </c>
      <c r="G221" s="1">
        <v>13</v>
      </c>
      <c r="H221" s="1">
        <v>1.3</v>
      </c>
      <c r="I221" s="1">
        <v>14.85</v>
      </c>
      <c r="J221" s="1">
        <v>39.36</v>
      </c>
      <c r="K221" s="4">
        <v>21.38</v>
      </c>
      <c r="L221" s="2">
        <v>42724</v>
      </c>
      <c r="M221" s="2">
        <v>42732</v>
      </c>
      <c r="N221" s="2">
        <v>42726</v>
      </c>
      <c r="O221" s="2">
        <v>42732</v>
      </c>
      <c r="P221" s="1">
        <v>22.98</v>
      </c>
      <c r="Q221" s="1">
        <v>59.21</v>
      </c>
      <c r="R221" s="5">
        <v>2.9100000000000001E-2</v>
      </c>
      <c r="S221" s="1">
        <v>1245.73</v>
      </c>
      <c r="T221" s="1">
        <v>6143</v>
      </c>
      <c r="U221" s="1">
        <v>9</v>
      </c>
      <c r="V221" s="1">
        <v>193.94</v>
      </c>
      <c r="W221" s="1">
        <v>14400</v>
      </c>
      <c r="X221" s="6">
        <f t="shared" si="9"/>
        <v>4.1904000000000003</v>
      </c>
      <c r="Y221" s="3">
        <f>IF(LEFT(A221,1)="6",IF(计算!B$2&gt;明细!G221,明细!G221,INT(计算!B$2)),IF(计算!B$3&gt;明细!G221,明细!G221*2,INT(计算!B$3*2)))</f>
        <v>18</v>
      </c>
      <c r="Z221" s="4">
        <f t="shared" si="10"/>
        <v>75.427199999999999</v>
      </c>
      <c r="AA221" s="2" t="str">
        <f t="shared" si="11"/>
        <v>1612</v>
      </c>
    </row>
    <row r="222" spans="1:27" s="1" customFormat="1" x14ac:dyDescent="0.15">
      <c r="A222" s="7" t="s">
        <v>570</v>
      </c>
      <c r="B222" s="1" t="s">
        <v>203</v>
      </c>
      <c r="C222" s="1" t="s">
        <v>5</v>
      </c>
      <c r="D222" s="1">
        <v>732218</v>
      </c>
      <c r="E222" s="1">
        <v>4100</v>
      </c>
      <c r="F222" s="1">
        <v>3690</v>
      </c>
      <c r="G222" s="1">
        <v>12</v>
      </c>
      <c r="H222" s="1">
        <v>1.2</v>
      </c>
      <c r="I222" s="1">
        <v>23.9</v>
      </c>
      <c r="J222" s="1">
        <v>47.06</v>
      </c>
      <c r="K222" s="4">
        <v>34.42</v>
      </c>
      <c r="L222" s="2">
        <v>42725</v>
      </c>
      <c r="M222" s="2">
        <v>42732</v>
      </c>
      <c r="N222" s="2">
        <v>42726</v>
      </c>
      <c r="O222" s="2">
        <v>42732</v>
      </c>
      <c r="P222" s="1">
        <v>22.99</v>
      </c>
      <c r="Q222" s="1">
        <v>50.02</v>
      </c>
      <c r="R222" s="5">
        <v>3.9600000000000003E-2</v>
      </c>
      <c r="S222" s="1">
        <v>1351.41</v>
      </c>
      <c r="T222" s="1">
        <v>6704</v>
      </c>
      <c r="U222" s="1">
        <v>4</v>
      </c>
      <c r="V222" s="1">
        <v>107.15</v>
      </c>
      <c r="W222" s="1">
        <v>25609</v>
      </c>
      <c r="X222" s="6">
        <f t="shared" si="9"/>
        <v>10.141164000000002</v>
      </c>
      <c r="Y222" s="3">
        <f>IF(LEFT(A222,1)="6",IF(计算!B$2&gt;明细!G222,明细!G222,INT(计算!B$2)),IF(计算!B$3&gt;明细!G222,明细!G222*2,INT(计算!B$3*2)))</f>
        <v>0</v>
      </c>
      <c r="Z222" s="4">
        <f t="shared" si="10"/>
        <v>0</v>
      </c>
      <c r="AA222" s="2" t="str">
        <f t="shared" si="11"/>
        <v>1612</v>
      </c>
    </row>
    <row r="223" spans="1:27" s="1" customFormat="1" x14ac:dyDescent="0.15">
      <c r="A223" s="7" t="s">
        <v>571</v>
      </c>
      <c r="B223" s="1" t="s">
        <v>204</v>
      </c>
      <c r="C223" s="1" t="s">
        <v>5</v>
      </c>
      <c r="D223" s="1">
        <v>2837</v>
      </c>
      <c r="E223" s="1">
        <v>2000</v>
      </c>
      <c r="F223" s="1">
        <v>2000</v>
      </c>
      <c r="G223" s="1">
        <v>20</v>
      </c>
      <c r="H223" s="1">
        <v>2</v>
      </c>
      <c r="I223" s="1">
        <v>18</v>
      </c>
      <c r="J223" s="1">
        <v>57.01</v>
      </c>
      <c r="K223" s="4">
        <v>25.92</v>
      </c>
      <c r="L223" s="2">
        <v>42725</v>
      </c>
      <c r="M223" s="2">
        <v>42733</v>
      </c>
      <c r="N223" s="2">
        <v>42726</v>
      </c>
      <c r="O223" s="2">
        <v>42733</v>
      </c>
      <c r="P223" s="1">
        <v>22.22</v>
      </c>
      <c r="Q223" s="1">
        <v>80.900000000000006</v>
      </c>
      <c r="R223" s="5">
        <v>1.37E-2</v>
      </c>
      <c r="U223" s="1">
        <v>9</v>
      </c>
      <c r="V223" s="1">
        <v>202.44</v>
      </c>
      <c r="W223" s="1">
        <v>18220</v>
      </c>
      <c r="X223" s="6">
        <f t="shared" si="9"/>
        <v>2.49614</v>
      </c>
      <c r="Y223" s="3">
        <f>IF(LEFT(A223,1)="6",IF(计算!B$2&gt;明细!G223,明细!G223,INT(计算!B$2)),IF(计算!B$3&gt;明细!G223,明细!G223*2,INT(计算!B$3*2)))</f>
        <v>18</v>
      </c>
      <c r="Z223" s="4">
        <f t="shared" si="10"/>
        <v>44.930520000000001</v>
      </c>
      <c r="AA223" s="2" t="str">
        <f t="shared" si="11"/>
        <v>1612</v>
      </c>
    </row>
    <row r="224" spans="1:27" s="1" customFormat="1" x14ac:dyDescent="0.15">
      <c r="A224" s="7" t="s">
        <v>572</v>
      </c>
      <c r="B224" s="1" t="s">
        <v>205</v>
      </c>
      <c r="C224" s="1" t="s">
        <v>5</v>
      </c>
      <c r="D224" s="1">
        <v>2833</v>
      </c>
      <c r="E224" s="1">
        <v>3336</v>
      </c>
      <c r="F224" s="1">
        <v>3002</v>
      </c>
      <c r="G224" s="1">
        <v>13</v>
      </c>
      <c r="H224" s="1">
        <v>1.3</v>
      </c>
      <c r="I224" s="1">
        <v>10.11</v>
      </c>
      <c r="J224" s="1">
        <v>53.72</v>
      </c>
      <c r="K224" s="4">
        <v>14.56</v>
      </c>
      <c r="L224" s="2">
        <v>42725</v>
      </c>
      <c r="M224" s="2">
        <v>42732</v>
      </c>
      <c r="N224" s="2">
        <v>42719</v>
      </c>
      <c r="O224" s="2">
        <v>42732</v>
      </c>
      <c r="P224" s="1">
        <v>15.56</v>
      </c>
      <c r="Q224" s="1">
        <v>80.900000000000006</v>
      </c>
      <c r="R224" s="5">
        <v>2.5999999999999999E-2</v>
      </c>
      <c r="S224" s="1">
        <v>3444.09</v>
      </c>
      <c r="T224" s="1">
        <v>3401</v>
      </c>
      <c r="U224" s="1">
        <v>11</v>
      </c>
      <c r="V224" s="1">
        <v>289.61</v>
      </c>
      <c r="W224" s="1">
        <v>14640</v>
      </c>
      <c r="X224" s="6">
        <f t="shared" si="9"/>
        <v>3.8064</v>
      </c>
      <c r="Y224" s="3">
        <f>IF(LEFT(A224,1)="6",IF(计算!B$2&gt;明细!G224,明细!G224,INT(计算!B$2)),IF(计算!B$3&gt;明细!G224,明细!G224*2,INT(计算!B$3*2)))</f>
        <v>18</v>
      </c>
      <c r="Z224" s="4">
        <f t="shared" si="10"/>
        <v>68.515199999999993</v>
      </c>
      <c r="AA224" s="2" t="str">
        <f t="shared" si="11"/>
        <v>1612</v>
      </c>
    </row>
    <row r="225" spans="1:27" s="1" customFormat="1" x14ac:dyDescent="0.15">
      <c r="A225" s="7" t="s">
        <v>573</v>
      </c>
      <c r="B225" s="1" t="s">
        <v>201</v>
      </c>
      <c r="C225" s="1" t="s">
        <v>5</v>
      </c>
      <c r="D225" s="1">
        <v>732929</v>
      </c>
      <c r="E225" s="1">
        <v>5336</v>
      </c>
      <c r="F225" s="1">
        <v>4802</v>
      </c>
      <c r="G225" s="1">
        <v>21</v>
      </c>
      <c r="H225" s="1">
        <v>2.1</v>
      </c>
      <c r="I225" s="1">
        <v>4.9400000000000004</v>
      </c>
      <c r="J225" s="1">
        <v>33.21</v>
      </c>
      <c r="K225" s="4">
        <v>7.11</v>
      </c>
      <c r="L225" s="2">
        <v>42726</v>
      </c>
      <c r="M225" s="2">
        <v>42734</v>
      </c>
      <c r="N225" s="2">
        <v>42717</v>
      </c>
      <c r="O225" s="2">
        <v>42734</v>
      </c>
      <c r="P225" s="1">
        <v>13.35</v>
      </c>
      <c r="Q225" s="1">
        <v>20.29</v>
      </c>
      <c r="R225" s="5">
        <v>3.7999999999999999E-2</v>
      </c>
      <c r="S225" s="1">
        <v>1405.96</v>
      </c>
      <c r="T225" s="1">
        <v>6838</v>
      </c>
      <c r="U225" s="1">
        <v>13</v>
      </c>
      <c r="V225" s="1">
        <v>397.37</v>
      </c>
      <c r="W225" s="1">
        <v>19630</v>
      </c>
      <c r="X225" s="6">
        <f t="shared" si="9"/>
        <v>7.4593999999999996</v>
      </c>
      <c r="Y225" s="3">
        <f>IF(LEFT(A225,1)="6",IF(计算!B$2&gt;明细!G225,明细!G225,INT(计算!B$2)),IF(计算!B$3&gt;明细!G225,明细!G225*2,INT(计算!B$3*2)))</f>
        <v>0</v>
      </c>
      <c r="Z225" s="4">
        <f t="shared" si="10"/>
        <v>0</v>
      </c>
      <c r="AA225" s="2" t="str">
        <f t="shared" si="11"/>
        <v>1612</v>
      </c>
    </row>
    <row r="226" spans="1:27" s="1" customFormat="1" x14ac:dyDescent="0.15">
      <c r="A226" s="7" t="s">
        <v>574</v>
      </c>
      <c r="B226" s="1" t="s">
        <v>202</v>
      </c>
      <c r="C226" s="1" t="s">
        <v>5</v>
      </c>
      <c r="D226" s="1">
        <v>300585</v>
      </c>
      <c r="E226" s="1">
        <v>2000</v>
      </c>
      <c r="F226" s="1">
        <v>2000</v>
      </c>
      <c r="G226" s="1">
        <v>20</v>
      </c>
      <c r="H226" s="1">
        <v>2</v>
      </c>
      <c r="I226" s="1">
        <v>9.86</v>
      </c>
      <c r="J226" s="1">
        <v>56</v>
      </c>
      <c r="K226" s="4">
        <v>14.2</v>
      </c>
      <c r="L226" s="2">
        <v>42726</v>
      </c>
      <c r="M226" s="2">
        <v>42733</v>
      </c>
      <c r="N226" s="2">
        <v>42724</v>
      </c>
      <c r="O226" s="2">
        <v>42733</v>
      </c>
      <c r="P226" s="1">
        <v>20.74</v>
      </c>
      <c r="Q226" s="1">
        <v>20.75</v>
      </c>
      <c r="R226" s="5">
        <v>1.5100000000000001E-2</v>
      </c>
      <c r="U226" s="1">
        <v>11</v>
      </c>
      <c r="V226" s="1">
        <v>311.05</v>
      </c>
      <c r="W226" s="1">
        <v>15335</v>
      </c>
      <c r="X226" s="6">
        <f t="shared" si="9"/>
        <v>2.315585</v>
      </c>
      <c r="Y226" s="3">
        <f>IF(LEFT(A226,1)="6",IF(计算!B$2&gt;明细!G226,明细!G226,INT(计算!B$2)),IF(计算!B$3&gt;明细!G226,明细!G226*2,INT(计算!B$3*2)))</f>
        <v>18</v>
      </c>
      <c r="Z226" s="4">
        <f t="shared" si="10"/>
        <v>41.680529999999997</v>
      </c>
      <c r="AA226" s="2" t="str">
        <f t="shared" si="11"/>
        <v>1612</v>
      </c>
    </row>
    <row r="227" spans="1:27" s="1" customFormat="1" x14ac:dyDescent="0.15">
      <c r="A227" s="7" t="s">
        <v>575</v>
      </c>
      <c r="B227" s="1" t="s">
        <v>199</v>
      </c>
      <c r="C227" s="1" t="s">
        <v>5</v>
      </c>
      <c r="D227" s="1">
        <v>732239</v>
      </c>
      <c r="E227" s="1">
        <v>2256</v>
      </c>
      <c r="F227" s="1">
        <v>2030</v>
      </c>
      <c r="G227" s="1">
        <v>8</v>
      </c>
      <c r="H227" s="1">
        <v>0.8</v>
      </c>
      <c r="I227" s="1">
        <v>21.84</v>
      </c>
      <c r="J227" s="1">
        <v>96.89</v>
      </c>
      <c r="K227" s="4">
        <v>31.45</v>
      </c>
      <c r="L227" s="2">
        <v>42727</v>
      </c>
      <c r="M227" s="2">
        <v>42734</v>
      </c>
      <c r="N227" s="2">
        <v>42726</v>
      </c>
      <c r="O227" s="2">
        <v>42734</v>
      </c>
      <c r="P227" s="1">
        <v>22.99</v>
      </c>
      <c r="Q227" s="1">
        <v>20.58</v>
      </c>
      <c r="R227" s="5">
        <v>2.81E-2</v>
      </c>
      <c r="S227" s="1">
        <v>5856.01</v>
      </c>
      <c r="T227" s="1">
        <v>5870</v>
      </c>
      <c r="U227" s="1">
        <v>6</v>
      </c>
      <c r="V227" s="1">
        <v>147.47999999999999</v>
      </c>
      <c r="W227" s="1">
        <v>32210</v>
      </c>
      <c r="X227" s="6">
        <f t="shared" si="9"/>
        <v>9.0510099999999998</v>
      </c>
      <c r="Y227" s="3">
        <f>IF(LEFT(A227,1)="6",IF(计算!B$2&gt;明细!G227,明细!G227,INT(计算!B$2)),IF(计算!B$3&gt;明细!G227,明细!G227*2,INT(计算!B$3*2)))</f>
        <v>0</v>
      </c>
      <c r="Z227" s="4">
        <f t="shared" si="10"/>
        <v>0</v>
      </c>
      <c r="AA227" s="2" t="str">
        <f t="shared" si="11"/>
        <v>1612</v>
      </c>
    </row>
    <row r="228" spans="1:27" s="1" customFormat="1" x14ac:dyDescent="0.15">
      <c r="A228" s="7" t="s">
        <v>576</v>
      </c>
      <c r="B228" s="1" t="s">
        <v>200</v>
      </c>
      <c r="C228" s="1" t="s">
        <v>5</v>
      </c>
      <c r="D228" s="1">
        <v>2836</v>
      </c>
      <c r="E228" s="1">
        <v>2000</v>
      </c>
      <c r="F228" s="1">
        <v>2000</v>
      </c>
      <c r="G228" s="1">
        <v>20</v>
      </c>
      <c r="H228" s="1">
        <v>2</v>
      </c>
      <c r="I228" s="1">
        <v>8.09</v>
      </c>
      <c r="J228" s="1">
        <v>77.7</v>
      </c>
      <c r="K228" s="4">
        <v>11.65</v>
      </c>
      <c r="L228" s="2">
        <v>42727</v>
      </c>
      <c r="M228" s="2">
        <v>42733</v>
      </c>
      <c r="N228" s="2">
        <v>42721</v>
      </c>
      <c r="O228" s="2">
        <v>42733</v>
      </c>
      <c r="P228" s="1">
        <v>17.739999999999998</v>
      </c>
      <c r="Q228" s="1">
        <v>39.11</v>
      </c>
      <c r="R228" s="5">
        <v>1.3599999999999999E-2</v>
      </c>
      <c r="U228" s="1">
        <v>14</v>
      </c>
      <c r="V228" s="1">
        <v>381.46</v>
      </c>
      <c r="W228" s="1">
        <v>15430</v>
      </c>
      <c r="X228" s="6">
        <f t="shared" si="9"/>
        <v>2.0984799999999999</v>
      </c>
      <c r="Y228" s="3">
        <f>IF(LEFT(A228,1)="6",IF(计算!B$2&gt;明细!G228,明细!G228,INT(计算!B$2)),IF(计算!B$3&gt;明细!G228,明细!G228*2,INT(计算!B$3*2)))</f>
        <v>18</v>
      </c>
      <c r="Z228" s="4">
        <f t="shared" si="10"/>
        <v>37.772639999999996</v>
      </c>
      <c r="AA228" s="2" t="str">
        <f t="shared" si="11"/>
        <v>1612</v>
      </c>
    </row>
    <row r="229" spans="1:27" s="1" customFormat="1" x14ac:dyDescent="0.15">
      <c r="A229" s="7" t="s">
        <v>577</v>
      </c>
      <c r="B229" s="1" t="s">
        <v>196</v>
      </c>
      <c r="C229" s="1" t="s">
        <v>5</v>
      </c>
      <c r="D229" s="1">
        <v>732444</v>
      </c>
      <c r="E229" s="1">
        <v>1780</v>
      </c>
      <c r="F229" s="1">
        <v>1780</v>
      </c>
      <c r="G229" s="1">
        <v>17</v>
      </c>
      <c r="H229" s="1">
        <v>1.7</v>
      </c>
      <c r="I229" s="1">
        <v>54</v>
      </c>
      <c r="J229" s="1">
        <v>326.08</v>
      </c>
      <c r="K229" s="4">
        <v>77.760000000000005</v>
      </c>
      <c r="L229" s="2">
        <v>42730</v>
      </c>
      <c r="M229" s="2">
        <v>42708</v>
      </c>
      <c r="N229" s="2">
        <v>42391</v>
      </c>
      <c r="O229" s="2">
        <v>42739</v>
      </c>
      <c r="P229" s="1">
        <v>22.96</v>
      </c>
      <c r="Q229" s="1">
        <v>84.42</v>
      </c>
      <c r="R229" s="5">
        <v>1.5900000000000001E-2</v>
      </c>
      <c r="U229" s="1">
        <v>11</v>
      </c>
      <c r="V229" s="1">
        <v>273.52</v>
      </c>
      <c r="W229" s="1">
        <v>147701</v>
      </c>
      <c r="X229" s="6">
        <f t="shared" si="9"/>
        <v>23.484459000000001</v>
      </c>
      <c r="Y229" s="3">
        <f>IF(LEFT(A229,1)="6",IF(计算!B$2&gt;明细!G229,明细!G229,INT(计算!B$2)),IF(计算!B$3&gt;明细!G229,明细!G229*2,INT(计算!B$3*2)))</f>
        <v>0</v>
      </c>
      <c r="Z229" s="4">
        <f t="shared" si="10"/>
        <v>0</v>
      </c>
      <c r="AA229" s="2" t="str">
        <f t="shared" si="11"/>
        <v>1612</v>
      </c>
    </row>
    <row r="230" spans="1:27" s="1" customFormat="1" x14ac:dyDescent="0.15">
      <c r="A230" s="7" t="s">
        <v>578</v>
      </c>
      <c r="B230" s="1" t="s">
        <v>197</v>
      </c>
      <c r="C230" s="1" t="s">
        <v>5</v>
      </c>
      <c r="D230" s="1">
        <v>732186</v>
      </c>
      <c r="E230" s="1">
        <v>3235</v>
      </c>
      <c r="F230" s="1">
        <v>2912</v>
      </c>
      <c r="G230" s="1">
        <v>12</v>
      </c>
      <c r="H230" s="1">
        <v>1.2</v>
      </c>
      <c r="I230" s="1">
        <v>5.37</v>
      </c>
      <c r="J230" s="1">
        <v>44.67</v>
      </c>
      <c r="K230" s="4">
        <v>7.73</v>
      </c>
      <c r="L230" s="2">
        <v>42730</v>
      </c>
      <c r="M230" s="2">
        <v>42707</v>
      </c>
      <c r="N230" s="2">
        <v>42391</v>
      </c>
      <c r="O230" s="2">
        <v>42738</v>
      </c>
      <c r="P230" s="1">
        <v>22.97</v>
      </c>
      <c r="Q230" s="1">
        <v>58.14</v>
      </c>
      <c r="R230" s="5">
        <v>3.1199999999999999E-2</v>
      </c>
      <c r="S230" s="1">
        <v>1225.8800000000001</v>
      </c>
      <c r="T230" s="1">
        <v>3002</v>
      </c>
      <c r="U230" s="1">
        <v>13</v>
      </c>
      <c r="V230" s="1">
        <v>391.62</v>
      </c>
      <c r="W230" s="1">
        <v>21030</v>
      </c>
      <c r="X230" s="6">
        <f t="shared" si="9"/>
        <v>6.5613599999999996</v>
      </c>
      <c r="Y230" s="3">
        <f>IF(LEFT(A230,1)="6",IF(计算!B$2&gt;明细!G230,明细!G230,INT(计算!B$2)),IF(计算!B$3&gt;明细!G230,明细!G230*2,INT(计算!B$3*2)))</f>
        <v>0</v>
      </c>
      <c r="Z230" s="4">
        <f t="shared" si="10"/>
        <v>0</v>
      </c>
      <c r="AA230" s="2" t="str">
        <f t="shared" si="11"/>
        <v>1612</v>
      </c>
    </row>
    <row r="231" spans="1:27" s="1" customFormat="1" x14ac:dyDescent="0.15">
      <c r="A231" s="7" t="s">
        <v>579</v>
      </c>
      <c r="B231" s="1" t="s">
        <v>198</v>
      </c>
      <c r="C231" s="1" t="s">
        <v>5</v>
      </c>
      <c r="D231" s="1">
        <v>300586</v>
      </c>
      <c r="E231" s="1">
        <v>2400</v>
      </c>
      <c r="F231" s="1">
        <v>2160</v>
      </c>
      <c r="G231" s="1">
        <v>9.5</v>
      </c>
      <c r="H231" s="1">
        <v>0.95</v>
      </c>
      <c r="I231" s="1">
        <v>9.3000000000000007</v>
      </c>
      <c r="J231" s="1">
        <v>43.21</v>
      </c>
      <c r="K231" s="4">
        <v>13.39</v>
      </c>
      <c r="L231" s="2">
        <v>42730</v>
      </c>
      <c r="M231" s="2">
        <v>42708</v>
      </c>
      <c r="N231" s="2">
        <v>42391</v>
      </c>
      <c r="O231" s="2">
        <v>42739</v>
      </c>
      <c r="P231" s="1">
        <v>22.99</v>
      </c>
      <c r="Q231" s="1">
        <v>56.25</v>
      </c>
      <c r="R231" s="5">
        <v>2.58E-2</v>
      </c>
      <c r="S231" s="1">
        <v>3243.83</v>
      </c>
      <c r="T231" s="1">
        <v>6439</v>
      </c>
      <c r="U231" s="1">
        <v>11</v>
      </c>
      <c r="V231" s="1">
        <v>252.69</v>
      </c>
      <c r="W231" s="1">
        <v>11750</v>
      </c>
      <c r="X231" s="6">
        <f t="shared" si="9"/>
        <v>3.0314999999999999</v>
      </c>
      <c r="Y231" s="3">
        <f>IF(LEFT(A231,1)="6",IF(计算!B$2&gt;明细!G231,明细!G231,INT(计算!B$2)),IF(计算!B$3&gt;明细!G231,明细!G231*2,INT(计算!B$3*2)))</f>
        <v>18</v>
      </c>
      <c r="Z231" s="4">
        <f t="shared" si="10"/>
        <v>54.567</v>
      </c>
      <c r="AA231" s="2" t="str">
        <f t="shared" si="11"/>
        <v>1612</v>
      </c>
    </row>
    <row r="232" spans="1:27" s="1" customFormat="1" x14ac:dyDescent="0.15">
      <c r="A232" s="7" t="s">
        <v>580</v>
      </c>
      <c r="B232" s="1" t="s">
        <v>193</v>
      </c>
      <c r="C232" s="1" t="s">
        <v>5</v>
      </c>
      <c r="D232" s="1">
        <v>732035</v>
      </c>
      <c r="E232" s="1">
        <v>7000</v>
      </c>
      <c r="F232" s="1">
        <v>6300</v>
      </c>
      <c r="G232" s="1">
        <v>28</v>
      </c>
      <c r="H232" s="1">
        <v>2.8</v>
      </c>
      <c r="I232" s="1">
        <v>10.44</v>
      </c>
      <c r="J232" s="1">
        <v>27.84</v>
      </c>
      <c r="K232" s="4">
        <v>15.03</v>
      </c>
      <c r="L232" s="2">
        <v>42731</v>
      </c>
      <c r="M232" s="2">
        <v>42709</v>
      </c>
      <c r="N232" s="2">
        <v>42384</v>
      </c>
      <c r="O232" s="2">
        <v>42740</v>
      </c>
      <c r="P232" s="1">
        <v>15.09</v>
      </c>
      <c r="Q232" s="1">
        <v>20.64</v>
      </c>
      <c r="R232" s="5">
        <v>4.3900000000000002E-2</v>
      </c>
      <c r="S232" s="1">
        <v>3383.86</v>
      </c>
      <c r="T232" s="1">
        <v>6674</v>
      </c>
      <c r="U232" s="1">
        <v>5</v>
      </c>
      <c r="V232" s="1">
        <v>128.44999999999999</v>
      </c>
      <c r="W232" s="1">
        <v>13410</v>
      </c>
      <c r="X232" s="6">
        <f t="shared" si="9"/>
        <v>5.8869900000000008</v>
      </c>
      <c r="Y232" s="3">
        <f>IF(LEFT(A232,1)="6",IF(计算!B$2&gt;明细!G232,明细!G232,INT(计算!B$2)),IF(计算!B$3&gt;明细!G232,明细!G232*2,INT(计算!B$3*2)))</f>
        <v>0</v>
      </c>
      <c r="Z232" s="4">
        <f t="shared" si="10"/>
        <v>0</v>
      </c>
      <c r="AA232" s="2" t="str">
        <f t="shared" si="11"/>
        <v>1612</v>
      </c>
    </row>
    <row r="233" spans="1:27" s="1" customFormat="1" x14ac:dyDescent="0.15">
      <c r="A233" s="7" t="s">
        <v>581</v>
      </c>
      <c r="B233" s="1" t="s">
        <v>194</v>
      </c>
      <c r="C233" s="1" t="s">
        <v>5</v>
      </c>
      <c r="D233" s="1">
        <v>732032</v>
      </c>
      <c r="E233" s="1">
        <v>3334</v>
      </c>
      <c r="F233" s="1">
        <v>3001</v>
      </c>
      <c r="G233" s="1">
        <v>13</v>
      </c>
      <c r="H233" s="1">
        <v>1.3</v>
      </c>
      <c r="I233" s="1">
        <v>5.81</v>
      </c>
      <c r="J233" s="1">
        <v>34.979999999999997</v>
      </c>
      <c r="K233" s="4">
        <v>8.3699999999999992</v>
      </c>
      <c r="L233" s="2">
        <v>42731</v>
      </c>
      <c r="M233" s="2">
        <v>42709</v>
      </c>
      <c r="N233" s="2">
        <v>42389</v>
      </c>
      <c r="O233" s="2">
        <v>42740</v>
      </c>
      <c r="P233" s="1">
        <v>20.93</v>
      </c>
      <c r="Q233" s="1">
        <v>20.94</v>
      </c>
      <c r="R233" s="5">
        <v>3.09E-2</v>
      </c>
      <c r="S233" s="1">
        <v>3094.45</v>
      </c>
      <c r="T233" s="1">
        <v>3020</v>
      </c>
      <c r="U233" s="1">
        <v>13</v>
      </c>
      <c r="V233" s="1">
        <v>358.35</v>
      </c>
      <c r="W233" s="1">
        <v>20820</v>
      </c>
      <c r="X233" s="6">
        <f t="shared" si="9"/>
        <v>6.4333799999999997</v>
      </c>
      <c r="Y233" s="3">
        <f>IF(LEFT(A233,1)="6",IF(计算!B$2&gt;明细!G233,明细!G233,INT(计算!B$2)),IF(计算!B$3&gt;明细!G233,明细!G233*2,INT(计算!B$3*2)))</f>
        <v>0</v>
      </c>
      <c r="Z233" s="4">
        <f t="shared" si="10"/>
        <v>0</v>
      </c>
      <c r="AA233" s="2" t="str">
        <f t="shared" si="11"/>
        <v>1612</v>
      </c>
    </row>
    <row r="234" spans="1:27" s="1" customFormat="1" x14ac:dyDescent="0.15">
      <c r="A234" s="7" t="s">
        <v>582</v>
      </c>
      <c r="B234" s="1" t="s">
        <v>195</v>
      </c>
      <c r="C234" s="1" t="s">
        <v>5</v>
      </c>
      <c r="D234" s="1">
        <v>300588</v>
      </c>
      <c r="E234" s="1">
        <v>2500</v>
      </c>
      <c r="F234" s="1">
        <v>2250</v>
      </c>
      <c r="G234" s="1">
        <v>10</v>
      </c>
      <c r="H234" s="1">
        <v>1</v>
      </c>
      <c r="I234" s="1">
        <v>4.9400000000000004</v>
      </c>
      <c r="J234" s="1">
        <v>47.5</v>
      </c>
      <c r="K234" s="4">
        <v>7.11</v>
      </c>
      <c r="L234" s="2">
        <v>42731</v>
      </c>
      <c r="M234" s="2">
        <v>42709</v>
      </c>
      <c r="N234" s="2">
        <v>42391</v>
      </c>
      <c r="O234" s="2">
        <v>42740</v>
      </c>
      <c r="P234" s="1">
        <v>22.98</v>
      </c>
      <c r="Q234" s="1">
        <v>83.43</v>
      </c>
      <c r="R234" s="5">
        <v>2.6200000000000001E-2</v>
      </c>
      <c r="S234" s="1">
        <v>2378.59</v>
      </c>
      <c r="T234" s="1">
        <v>3521</v>
      </c>
      <c r="U234" s="1">
        <v>17</v>
      </c>
      <c r="V234" s="1">
        <v>627.53</v>
      </c>
      <c r="W234" s="1">
        <v>15500</v>
      </c>
      <c r="X234" s="6">
        <f t="shared" si="9"/>
        <v>4.0609999999999999</v>
      </c>
      <c r="Y234" s="3">
        <f>IF(LEFT(A234,1)="6",IF(计算!B$2&gt;明细!G234,明细!G234,INT(计算!B$2)),IF(计算!B$3&gt;明细!G234,明细!G234*2,INT(计算!B$3*2)))</f>
        <v>18</v>
      </c>
      <c r="Z234" s="4">
        <f t="shared" si="10"/>
        <v>73.097999999999999</v>
      </c>
      <c r="AA234" s="2" t="str">
        <f t="shared" si="11"/>
        <v>1612</v>
      </c>
    </row>
    <row r="235" spans="1:27" s="1" customFormat="1" x14ac:dyDescent="0.15">
      <c r="A235" s="7" t="s">
        <v>583</v>
      </c>
      <c r="B235" s="1" t="s">
        <v>290</v>
      </c>
      <c r="C235" s="1" t="s">
        <v>5</v>
      </c>
      <c r="D235" s="1">
        <v>732228</v>
      </c>
      <c r="E235" s="1">
        <v>4800</v>
      </c>
      <c r="F235" s="1">
        <v>4320</v>
      </c>
      <c r="G235" s="1">
        <v>14</v>
      </c>
      <c r="H235" s="1">
        <v>1.4</v>
      </c>
      <c r="I235" s="1">
        <v>23.16</v>
      </c>
      <c r="J235" s="1">
        <v>49.34</v>
      </c>
      <c r="K235" s="4">
        <v>33.35</v>
      </c>
      <c r="L235" s="2">
        <v>42732</v>
      </c>
      <c r="M235" s="2">
        <v>42710</v>
      </c>
      <c r="N235" s="2">
        <v>42391</v>
      </c>
      <c r="O235" s="2">
        <v>42741</v>
      </c>
      <c r="P235" s="1">
        <v>22.97</v>
      </c>
      <c r="Q235" s="1">
        <v>57.83</v>
      </c>
      <c r="R235" s="5">
        <v>4.2299999999999997E-2</v>
      </c>
      <c r="S235" s="1">
        <v>2940.06</v>
      </c>
      <c r="T235" s="1">
        <v>3108</v>
      </c>
      <c r="U235" s="1">
        <v>4</v>
      </c>
      <c r="V235" s="1">
        <v>98.36</v>
      </c>
      <c r="W235" s="1">
        <v>22780</v>
      </c>
      <c r="X235" s="6">
        <f t="shared" si="9"/>
        <v>9.6359399999999997</v>
      </c>
      <c r="Y235" s="3">
        <f>IF(LEFT(A235,1)="6",IF(计算!B$2&gt;明细!G235,明细!G235,INT(计算!B$2)),IF(计算!B$3&gt;明细!G235,明细!G235*2,INT(计算!B$3*2)))</f>
        <v>0</v>
      </c>
      <c r="Z235" s="4">
        <f t="shared" si="10"/>
        <v>0</v>
      </c>
      <c r="AA235" s="2" t="str">
        <f t="shared" si="11"/>
        <v>1612</v>
      </c>
    </row>
    <row r="236" spans="1:27" s="1" customFormat="1" x14ac:dyDescent="0.15">
      <c r="A236" s="7" t="s">
        <v>584</v>
      </c>
      <c r="B236" s="1" t="s">
        <v>191</v>
      </c>
      <c r="C236" s="1" t="s">
        <v>5</v>
      </c>
      <c r="D236" s="1">
        <v>300587</v>
      </c>
      <c r="E236" s="1">
        <v>2600</v>
      </c>
      <c r="F236" s="1">
        <v>2340</v>
      </c>
      <c r="G236" s="1">
        <v>10</v>
      </c>
      <c r="H236" s="1">
        <v>1</v>
      </c>
      <c r="I236" s="1">
        <v>14.11</v>
      </c>
      <c r="J236" s="1">
        <v>42.88</v>
      </c>
      <c r="K236" s="4">
        <v>20.32</v>
      </c>
      <c r="L236" s="2">
        <v>42732</v>
      </c>
      <c r="M236" s="2">
        <v>42709</v>
      </c>
      <c r="N236" s="2">
        <v>42391</v>
      </c>
      <c r="O236" s="2">
        <v>42740</v>
      </c>
      <c r="P236" s="1">
        <v>22.98</v>
      </c>
      <c r="Q236" s="1">
        <v>55.34</v>
      </c>
      <c r="R236" s="5">
        <v>2.7099999999999999E-2</v>
      </c>
      <c r="S236" s="1">
        <v>2219.2199999999998</v>
      </c>
      <c r="T236" s="1">
        <v>3405</v>
      </c>
      <c r="U236" s="1">
        <v>7</v>
      </c>
      <c r="V236" s="1">
        <v>160.88</v>
      </c>
      <c r="W236" s="1">
        <v>11350</v>
      </c>
      <c r="X236" s="6">
        <f t="shared" si="9"/>
        <v>3.07585</v>
      </c>
      <c r="Y236" s="3">
        <f>IF(LEFT(A236,1)="6",IF(计算!B$2&gt;明细!G236,明细!G236,INT(计算!B$2)),IF(计算!B$3&gt;明细!G236,明细!G236*2,INT(计算!B$3*2)))</f>
        <v>18</v>
      </c>
      <c r="Z236" s="4">
        <f t="shared" si="10"/>
        <v>55.365299999999998</v>
      </c>
      <c r="AA236" s="2" t="str">
        <f t="shared" si="11"/>
        <v>1612</v>
      </c>
    </row>
    <row r="237" spans="1:27" s="1" customFormat="1" x14ac:dyDescent="0.15">
      <c r="A237" s="7" t="s">
        <v>585</v>
      </c>
      <c r="B237" s="1" t="s">
        <v>192</v>
      </c>
      <c r="C237" s="1" t="s">
        <v>5</v>
      </c>
      <c r="D237" s="1">
        <v>2838</v>
      </c>
      <c r="E237" s="1">
        <v>2100</v>
      </c>
      <c r="F237" s="1">
        <v>1890</v>
      </c>
      <c r="G237" s="1">
        <v>8</v>
      </c>
      <c r="H237" s="1">
        <v>0.8</v>
      </c>
      <c r="I237" s="1">
        <v>15.28</v>
      </c>
      <c r="J237" s="1">
        <v>70.08</v>
      </c>
      <c r="K237" s="4">
        <v>22</v>
      </c>
      <c r="L237" s="2">
        <v>42732</v>
      </c>
      <c r="M237" s="2">
        <v>42710</v>
      </c>
      <c r="N237" s="2">
        <v>42391</v>
      </c>
      <c r="O237" s="2">
        <v>42741</v>
      </c>
      <c r="P237" s="1">
        <v>22.99</v>
      </c>
      <c r="Q237" s="1">
        <v>56.18</v>
      </c>
      <c r="R237" s="5">
        <v>2.24E-2</v>
      </c>
      <c r="S237" s="1">
        <v>1478.82</v>
      </c>
      <c r="T237" s="1">
        <v>6323</v>
      </c>
      <c r="U237" s="1">
        <v>9</v>
      </c>
      <c r="V237" s="1">
        <v>183.84</v>
      </c>
      <c r="W237" s="1">
        <v>14045</v>
      </c>
      <c r="X237" s="6">
        <f t="shared" si="9"/>
        <v>3.14608</v>
      </c>
      <c r="Y237" s="3">
        <f>IF(LEFT(A237,1)="6",IF(计算!B$2&gt;明细!G237,明细!G237,INT(计算!B$2)),IF(计算!B$3&gt;明细!G237,明细!G237*2,INT(计算!B$3*2)))</f>
        <v>16</v>
      </c>
      <c r="Z237" s="4">
        <f t="shared" si="10"/>
        <v>50.33728</v>
      </c>
      <c r="AA237" s="2" t="str">
        <f t="shared" si="11"/>
        <v>1612</v>
      </c>
    </row>
    <row r="238" spans="1:27" s="1" customFormat="1" x14ac:dyDescent="0.15">
      <c r="A238" s="7" t="s">
        <v>586</v>
      </c>
      <c r="B238" s="1" t="s">
        <v>287</v>
      </c>
      <c r="C238" s="1" t="s">
        <v>5</v>
      </c>
      <c r="D238" s="1">
        <v>732877</v>
      </c>
      <c r="E238" s="1">
        <v>5500</v>
      </c>
      <c r="F238" s="1">
        <v>4950</v>
      </c>
      <c r="G238" s="1">
        <v>16</v>
      </c>
      <c r="H238" s="1">
        <v>1.6</v>
      </c>
      <c r="I238" s="1">
        <v>21.3</v>
      </c>
      <c r="J238" s="1">
        <v>38.18</v>
      </c>
      <c r="K238" s="4">
        <v>30.67</v>
      </c>
      <c r="L238" s="2">
        <v>42733</v>
      </c>
      <c r="M238" s="2">
        <v>42713</v>
      </c>
      <c r="N238" s="2">
        <v>42391</v>
      </c>
      <c r="O238" s="2">
        <v>42744</v>
      </c>
      <c r="P238" s="1">
        <v>22.97</v>
      </c>
      <c r="Q238" s="1">
        <v>43.98</v>
      </c>
      <c r="R238" s="5">
        <v>4.4900000000000002E-2</v>
      </c>
      <c r="S238" s="1">
        <v>1780.56</v>
      </c>
      <c r="T238" s="1">
        <v>6854</v>
      </c>
      <c r="U238" s="1">
        <v>3</v>
      </c>
      <c r="V238" s="1">
        <v>82.68</v>
      </c>
      <c r="W238" s="1">
        <v>17611</v>
      </c>
      <c r="X238" s="6">
        <f t="shared" si="9"/>
        <v>7.9073390000000003</v>
      </c>
      <c r="Y238" s="3">
        <f>IF(LEFT(A238,1)="6",IF(计算!B$2&gt;明细!G238,明细!G238,INT(计算!B$2)),IF(计算!B$3&gt;明细!G238,明细!G238*2,INT(计算!B$3*2)))</f>
        <v>0</v>
      </c>
      <c r="Z238" s="4">
        <f t="shared" si="10"/>
        <v>0</v>
      </c>
      <c r="AA238" s="2" t="str">
        <f t="shared" si="11"/>
        <v>1612</v>
      </c>
    </row>
    <row r="239" spans="1:27" s="1" customFormat="1" x14ac:dyDescent="0.15">
      <c r="A239" s="7" t="s">
        <v>587</v>
      </c>
      <c r="B239" s="1" t="s">
        <v>288</v>
      </c>
      <c r="C239" s="1" t="s">
        <v>5</v>
      </c>
      <c r="D239" s="1">
        <v>300583</v>
      </c>
      <c r="E239" s="1">
        <v>2667</v>
      </c>
      <c r="F239" s="1">
        <v>2400</v>
      </c>
      <c r="G239" s="1">
        <v>9.5</v>
      </c>
      <c r="H239" s="1">
        <v>0.95</v>
      </c>
      <c r="I239" s="1">
        <v>40.29</v>
      </c>
      <c r="J239" s="1">
        <v>74.03</v>
      </c>
      <c r="K239" s="4">
        <v>58.02</v>
      </c>
      <c r="L239" s="2">
        <v>42733</v>
      </c>
      <c r="M239" s="2">
        <v>42710</v>
      </c>
      <c r="N239" s="2">
        <v>42391</v>
      </c>
      <c r="O239" s="2">
        <v>42741</v>
      </c>
      <c r="P239" s="1">
        <v>22.99</v>
      </c>
      <c r="Q239" s="1">
        <v>44.58</v>
      </c>
      <c r="R239" s="5">
        <v>2.87E-2</v>
      </c>
      <c r="S239" s="1">
        <v>359.04</v>
      </c>
      <c r="T239" s="1">
        <v>3547</v>
      </c>
      <c r="U239" s="1">
        <v>5</v>
      </c>
      <c r="V239" s="1">
        <v>94.32</v>
      </c>
      <c r="W239" s="1">
        <v>19001</v>
      </c>
      <c r="X239" s="6">
        <f t="shared" si="9"/>
        <v>5.4532870000000004</v>
      </c>
      <c r="Y239" s="3">
        <f>IF(LEFT(A239,1)="6",IF(计算!B$2&gt;明细!G239,明细!G239,INT(计算!B$2)),IF(计算!B$3&gt;明细!G239,明细!G239*2,INT(计算!B$3*2)))</f>
        <v>18</v>
      </c>
      <c r="Z239" s="4">
        <f t="shared" si="10"/>
        <v>98.159166000000013</v>
      </c>
      <c r="AA239" s="2" t="str">
        <f t="shared" si="11"/>
        <v>1612</v>
      </c>
    </row>
    <row r="240" spans="1:27" s="1" customFormat="1" x14ac:dyDescent="0.15">
      <c r="A240" s="7" t="s">
        <v>588</v>
      </c>
      <c r="B240" s="1" t="s">
        <v>289</v>
      </c>
      <c r="C240" s="1" t="s">
        <v>5</v>
      </c>
      <c r="D240" s="1">
        <v>2840</v>
      </c>
      <c r="E240" s="1">
        <v>4467</v>
      </c>
      <c r="F240" s="1">
        <v>4020</v>
      </c>
      <c r="G240" s="1">
        <v>17.5</v>
      </c>
      <c r="H240" s="1">
        <v>1.75</v>
      </c>
      <c r="I240" s="1">
        <v>6.55</v>
      </c>
      <c r="J240" s="1">
        <v>30.03</v>
      </c>
      <c r="K240" s="4">
        <v>9.43</v>
      </c>
      <c r="L240" s="2">
        <v>42733</v>
      </c>
      <c r="M240" s="2">
        <v>42714</v>
      </c>
      <c r="N240" s="2">
        <v>42391</v>
      </c>
      <c r="O240" s="2">
        <v>42745</v>
      </c>
      <c r="P240" s="1">
        <v>22.97</v>
      </c>
      <c r="Q240" s="1">
        <v>35.96</v>
      </c>
      <c r="R240" s="5">
        <v>2.9399999999999999E-2</v>
      </c>
      <c r="S240" s="1">
        <v>1442.28</v>
      </c>
      <c r="T240" s="1">
        <v>6384</v>
      </c>
      <c r="U240" s="1">
        <v>10</v>
      </c>
      <c r="V240" s="1">
        <v>258.77999999999997</v>
      </c>
      <c r="W240" s="1">
        <v>8475</v>
      </c>
      <c r="X240" s="6">
        <f t="shared" si="9"/>
        <v>2.4916499999999999</v>
      </c>
      <c r="Y240" s="3">
        <f>IF(LEFT(A240,1)="6",IF(计算!B$2&gt;明细!G240,明细!G240,INT(计算!B$2)),IF(计算!B$3&gt;明细!G240,明细!G240*2,INT(计算!B$3*2)))</f>
        <v>18</v>
      </c>
      <c r="Z240" s="4">
        <f t="shared" si="10"/>
        <v>44.849699999999999</v>
      </c>
      <c r="AA240" s="2" t="str">
        <f t="shared" si="11"/>
        <v>1612</v>
      </c>
    </row>
    <row r="241" spans="1:27" s="1" customFormat="1" x14ac:dyDescent="0.15">
      <c r="A241" s="7" t="s">
        <v>589</v>
      </c>
      <c r="B241" s="1" t="s">
        <v>284</v>
      </c>
      <c r="C241" s="1" t="s">
        <v>5</v>
      </c>
      <c r="D241" s="1">
        <v>732689</v>
      </c>
      <c r="E241" s="1">
        <v>8400</v>
      </c>
      <c r="F241" s="1">
        <v>7560</v>
      </c>
      <c r="G241" s="1">
        <v>33</v>
      </c>
      <c r="H241" s="1">
        <v>3.3</v>
      </c>
      <c r="I241" s="1">
        <v>7.87</v>
      </c>
      <c r="J241" s="1">
        <v>20.77</v>
      </c>
      <c r="K241" s="4">
        <v>11.33</v>
      </c>
      <c r="L241" s="2">
        <v>42734</v>
      </c>
      <c r="M241" s="2">
        <v>42714</v>
      </c>
      <c r="N241" s="2">
        <v>42391</v>
      </c>
      <c r="O241" s="2">
        <v>42745</v>
      </c>
      <c r="P241" s="1">
        <v>22.98</v>
      </c>
      <c r="Q241" s="1">
        <v>30.99</v>
      </c>
      <c r="R241" s="5">
        <v>4.8800000000000003E-2</v>
      </c>
      <c r="S241" s="1">
        <v>633.99</v>
      </c>
      <c r="T241" s="1">
        <v>3137</v>
      </c>
      <c r="U241" s="1">
        <v>4</v>
      </c>
      <c r="V241" s="1">
        <v>108.39</v>
      </c>
      <c r="W241" s="1">
        <v>8530</v>
      </c>
      <c r="X241" s="6">
        <f t="shared" si="9"/>
        <v>4.1626399999999997</v>
      </c>
      <c r="Y241" s="3">
        <f>IF(LEFT(A241,1)="6",IF(计算!B$2&gt;明细!G241,明细!G241,INT(计算!B$2)),IF(计算!B$3&gt;明细!G241,明细!G241*2,INT(计算!B$3*2)))</f>
        <v>0</v>
      </c>
      <c r="Z241" s="4">
        <f t="shared" si="10"/>
        <v>0</v>
      </c>
      <c r="AA241" s="2" t="str">
        <f t="shared" si="11"/>
        <v>1612</v>
      </c>
    </row>
    <row r="242" spans="1:27" s="1" customFormat="1" x14ac:dyDescent="0.15">
      <c r="A242" s="7" t="s">
        <v>590</v>
      </c>
      <c r="B242" s="1" t="s">
        <v>285</v>
      </c>
      <c r="C242" s="1" t="s">
        <v>5</v>
      </c>
      <c r="D242" s="1">
        <v>732266</v>
      </c>
      <c r="E242" s="1">
        <v>2500</v>
      </c>
      <c r="F242" s="1">
        <v>2250</v>
      </c>
      <c r="G242" s="1">
        <v>10</v>
      </c>
      <c r="H242" s="1">
        <v>1</v>
      </c>
      <c r="I242" s="1">
        <v>14.63</v>
      </c>
      <c r="J242" s="1">
        <v>45.52</v>
      </c>
      <c r="K242" s="4">
        <v>21.07</v>
      </c>
      <c r="L242" s="2">
        <v>42734</v>
      </c>
      <c r="M242" s="2">
        <v>42714</v>
      </c>
      <c r="N242" s="2">
        <v>42391</v>
      </c>
      <c r="O242" s="2">
        <v>42745</v>
      </c>
      <c r="P242" s="1">
        <v>22.99</v>
      </c>
      <c r="Q242" s="1">
        <v>55.91</v>
      </c>
      <c r="R242" s="5">
        <v>2.7099999999999999E-2</v>
      </c>
      <c r="S242" s="1">
        <v>2128.59</v>
      </c>
      <c r="T242" s="1">
        <v>3162</v>
      </c>
      <c r="U242" s="1">
        <v>7</v>
      </c>
      <c r="V242" s="1">
        <v>146.13999999999999</v>
      </c>
      <c r="W242" s="1">
        <v>21380</v>
      </c>
      <c r="X242" s="6">
        <f t="shared" si="9"/>
        <v>5.7939800000000004</v>
      </c>
      <c r="Y242" s="3">
        <f>IF(LEFT(A242,1)="6",IF(计算!B$2&gt;明细!G242,明细!G242,INT(计算!B$2)),IF(计算!B$3&gt;明细!G242,明细!G242*2,INT(计算!B$3*2)))</f>
        <v>0</v>
      </c>
      <c r="Z242" s="4">
        <f t="shared" si="10"/>
        <v>0</v>
      </c>
      <c r="AA242" s="2" t="str">
        <f t="shared" si="11"/>
        <v>1612</v>
      </c>
    </row>
    <row r="243" spans="1:27" s="1" customFormat="1" x14ac:dyDescent="0.15">
      <c r="A243" s="7" t="s">
        <v>591</v>
      </c>
      <c r="B243" s="1" t="s">
        <v>286</v>
      </c>
      <c r="C243" s="1" t="s">
        <v>5</v>
      </c>
      <c r="D243" s="1">
        <v>300591</v>
      </c>
      <c r="E243" s="1">
        <v>6000</v>
      </c>
      <c r="F243" s="1">
        <v>5400</v>
      </c>
      <c r="G243" s="1">
        <v>24</v>
      </c>
      <c r="H243" s="1">
        <v>2.4</v>
      </c>
      <c r="I243" s="1">
        <v>3.07</v>
      </c>
      <c r="J243" s="1">
        <v>30.64</v>
      </c>
      <c r="K243" s="4">
        <v>4.42</v>
      </c>
      <c r="L243" s="2">
        <v>42734</v>
      </c>
      <c r="M243" s="2">
        <v>42714</v>
      </c>
      <c r="N243" s="2">
        <v>42391</v>
      </c>
      <c r="O243" s="2">
        <v>42745</v>
      </c>
      <c r="P243" s="1">
        <v>22.98</v>
      </c>
      <c r="Q243" s="1">
        <v>52.95</v>
      </c>
      <c r="R243" s="5">
        <v>3.7199999999999997E-2</v>
      </c>
      <c r="S243" s="1">
        <v>5326.13</v>
      </c>
      <c r="T243" s="1">
        <v>6392</v>
      </c>
      <c r="U243" s="1">
        <v>16</v>
      </c>
      <c r="V243" s="1">
        <v>560.26</v>
      </c>
      <c r="W243" s="1">
        <v>8600</v>
      </c>
      <c r="X243" s="6">
        <f t="shared" si="9"/>
        <v>3.1991999999999994</v>
      </c>
      <c r="Y243" s="3">
        <f>IF(LEFT(A243,1)="6",IF(计算!B$2&gt;明细!G243,明细!G243,INT(计算!B$2)),IF(计算!B$3&gt;明细!G243,明细!G243*2,INT(计算!B$3*2)))</f>
        <v>18</v>
      </c>
      <c r="Z243" s="4">
        <f t="shared" si="10"/>
        <v>57.585599999999985</v>
      </c>
      <c r="AA243" s="2" t="str">
        <f t="shared" si="11"/>
        <v>1612</v>
      </c>
    </row>
    <row r="244" spans="1:27" s="1" customFormat="1" x14ac:dyDescent="0.15">
      <c r="A244" s="7" t="s">
        <v>592</v>
      </c>
      <c r="B244" s="1" t="s">
        <v>281</v>
      </c>
      <c r="C244" s="1" t="s">
        <v>5</v>
      </c>
      <c r="D244" s="1">
        <v>732628</v>
      </c>
      <c r="E244" s="1">
        <v>6845</v>
      </c>
      <c r="F244" s="1">
        <v>6161</v>
      </c>
      <c r="G244" s="1">
        <v>27</v>
      </c>
      <c r="H244" s="1">
        <v>2.7</v>
      </c>
      <c r="I244" s="1">
        <v>5.57</v>
      </c>
      <c r="J244" s="1">
        <v>42.83</v>
      </c>
      <c r="K244" s="4">
        <v>8.02</v>
      </c>
      <c r="L244" s="2">
        <v>42738</v>
      </c>
      <c r="M244" s="2">
        <v>42747</v>
      </c>
      <c r="N244" s="2">
        <v>42757</v>
      </c>
      <c r="O244" s="2">
        <v>42747</v>
      </c>
      <c r="P244" s="1">
        <v>22.99</v>
      </c>
      <c r="Q244" s="1">
        <v>58.61</v>
      </c>
      <c r="R244" s="5">
        <v>4.3299999999999998E-2</v>
      </c>
      <c r="S244" s="1">
        <v>725.1</v>
      </c>
      <c r="T244" s="1">
        <v>7032</v>
      </c>
      <c r="U244" s="1">
        <v>9</v>
      </c>
      <c r="V244" s="1">
        <v>216.34</v>
      </c>
      <c r="W244" s="1">
        <v>12050</v>
      </c>
      <c r="X244" s="6">
        <f t="shared" si="9"/>
        <v>5.2176499999999999</v>
      </c>
      <c r="Y244" s="3">
        <f>IF(LEFT(A244,1)="6",IF(计算!B$2&gt;明细!G244,明细!G244,INT(计算!B$2)),IF(计算!B$3&gt;明细!G244,明细!G244*2,INT(计算!B$3*2)))</f>
        <v>0</v>
      </c>
      <c r="Z244" s="4">
        <f t="shared" si="10"/>
        <v>0</v>
      </c>
      <c r="AA244" s="2" t="str">
        <f t="shared" si="11"/>
        <v>1701</v>
      </c>
    </row>
    <row r="245" spans="1:27" s="1" customFormat="1" x14ac:dyDescent="0.15">
      <c r="A245" s="7" t="s">
        <v>593</v>
      </c>
      <c r="B245" s="1" t="s">
        <v>282</v>
      </c>
      <c r="C245" s="1" t="s">
        <v>5</v>
      </c>
      <c r="D245" s="1">
        <v>732579</v>
      </c>
      <c r="E245" s="1">
        <v>1750</v>
      </c>
      <c r="F245" s="1">
        <v>1750</v>
      </c>
      <c r="G245" s="1">
        <v>17</v>
      </c>
      <c r="H245" s="1">
        <v>1.7</v>
      </c>
      <c r="I245" s="1">
        <v>44.66</v>
      </c>
      <c r="J245" s="1">
        <v>143.44999999999999</v>
      </c>
      <c r="K245" s="4">
        <v>64.31</v>
      </c>
      <c r="L245" s="2">
        <v>42738</v>
      </c>
      <c r="M245" s="2">
        <v>42746</v>
      </c>
      <c r="N245" s="2">
        <v>42757</v>
      </c>
      <c r="O245" s="2">
        <v>42746</v>
      </c>
      <c r="P245" s="1">
        <v>22.89</v>
      </c>
      <c r="Q245" s="1">
        <v>78.41</v>
      </c>
      <c r="R245" s="5">
        <v>1.5599999999999999E-2</v>
      </c>
      <c r="U245" s="1">
        <v>6</v>
      </c>
      <c r="V245" s="1">
        <v>119.84</v>
      </c>
      <c r="W245" s="1">
        <v>53521</v>
      </c>
      <c r="X245" s="6">
        <f t="shared" si="9"/>
        <v>8.3492759999999997</v>
      </c>
      <c r="Y245" s="3">
        <f>IF(LEFT(A245,1)="6",IF(计算!B$2&gt;明细!G245,明细!G245,INT(计算!B$2)),IF(计算!B$3&gt;明细!G245,明细!G245*2,INT(计算!B$3*2)))</f>
        <v>0</v>
      </c>
      <c r="Z245" s="4">
        <f t="shared" si="10"/>
        <v>0</v>
      </c>
      <c r="AA245" s="2" t="str">
        <f t="shared" si="11"/>
        <v>1701</v>
      </c>
    </row>
    <row r="246" spans="1:27" s="1" customFormat="1" x14ac:dyDescent="0.15">
      <c r="A246" s="7" t="s">
        <v>594</v>
      </c>
      <c r="B246" s="1" t="s">
        <v>283</v>
      </c>
      <c r="C246" s="1" t="s">
        <v>5</v>
      </c>
      <c r="D246" s="1">
        <v>300590</v>
      </c>
      <c r="E246" s="1">
        <v>2000</v>
      </c>
      <c r="F246" s="1">
        <v>2000</v>
      </c>
      <c r="G246" s="1">
        <v>20</v>
      </c>
      <c r="H246" s="1">
        <v>2</v>
      </c>
      <c r="I246" s="1">
        <v>28.48</v>
      </c>
      <c r="J246" s="1">
        <v>73.8</v>
      </c>
      <c r="K246" s="4">
        <v>41.01</v>
      </c>
      <c r="L246" s="2">
        <v>42738</v>
      </c>
      <c r="M246" s="2">
        <v>42746</v>
      </c>
      <c r="N246" s="2">
        <v>42757</v>
      </c>
      <c r="O246" s="2">
        <v>42746</v>
      </c>
      <c r="P246" s="1">
        <v>22.99</v>
      </c>
      <c r="Q246" s="1">
        <v>57.14</v>
      </c>
      <c r="R246" s="5">
        <v>1.52E-2</v>
      </c>
      <c r="U246" s="1">
        <v>6</v>
      </c>
      <c r="V246" s="1">
        <v>121.07</v>
      </c>
      <c r="W246" s="1">
        <v>17240</v>
      </c>
      <c r="X246" s="6">
        <f t="shared" si="9"/>
        <v>2.6204800000000001</v>
      </c>
      <c r="Y246" s="3">
        <f>IF(LEFT(A246,1)="6",IF(计算!B$2&gt;明细!G246,明细!G246,INT(计算!B$2)),IF(计算!B$3&gt;明细!G246,明细!G246*2,INT(计算!B$3*2)))</f>
        <v>18</v>
      </c>
      <c r="Z246" s="4">
        <f t="shared" si="10"/>
        <v>47.168640000000003</v>
      </c>
      <c r="AA246" s="2" t="str">
        <f t="shared" si="11"/>
        <v>1701</v>
      </c>
    </row>
    <row r="247" spans="1:27" s="1" customFormat="1" x14ac:dyDescent="0.15">
      <c r="A247" s="7" t="s">
        <v>595</v>
      </c>
      <c r="B247" s="1" t="s">
        <v>278</v>
      </c>
      <c r="C247" s="1" t="s">
        <v>5</v>
      </c>
      <c r="D247" s="1">
        <v>732639</v>
      </c>
      <c r="E247" s="1">
        <v>3000</v>
      </c>
      <c r="F247" s="1">
        <v>2700</v>
      </c>
      <c r="G247" s="1">
        <v>12</v>
      </c>
      <c r="H247" s="1">
        <v>1.2</v>
      </c>
      <c r="I247" s="1">
        <v>24.95</v>
      </c>
      <c r="J247" s="1">
        <v>58.48</v>
      </c>
      <c r="K247" s="4">
        <v>35.93</v>
      </c>
      <c r="L247" s="2">
        <v>42739</v>
      </c>
      <c r="M247" s="2">
        <v>42747</v>
      </c>
      <c r="N247" s="2">
        <v>42757</v>
      </c>
      <c r="O247" s="2">
        <v>42747</v>
      </c>
      <c r="P247" s="1">
        <v>22.95</v>
      </c>
      <c r="Q247" s="1">
        <v>50.13</v>
      </c>
      <c r="R247" s="5">
        <v>2.92E-2</v>
      </c>
      <c r="S247" s="1">
        <v>5796.52</v>
      </c>
      <c r="T247" s="1">
        <v>7119</v>
      </c>
      <c r="U247" s="1">
        <v>3</v>
      </c>
      <c r="V247" s="1">
        <v>87.86</v>
      </c>
      <c r="W247" s="1">
        <v>21921</v>
      </c>
      <c r="X247" s="6">
        <f t="shared" si="9"/>
        <v>6.4009320000000001</v>
      </c>
      <c r="Y247" s="3">
        <f>IF(LEFT(A247,1)="6",IF(计算!B$2&gt;明细!G247,明细!G247,INT(计算!B$2)),IF(计算!B$3&gt;明细!G247,明细!G247*2,INT(计算!B$3*2)))</f>
        <v>0</v>
      </c>
      <c r="Z247" s="4">
        <f t="shared" si="10"/>
        <v>0</v>
      </c>
      <c r="AA247" s="2" t="str">
        <f t="shared" si="11"/>
        <v>1701</v>
      </c>
    </row>
    <row r="248" spans="1:27" s="1" customFormat="1" x14ac:dyDescent="0.15">
      <c r="A248" s="7" t="s">
        <v>596</v>
      </c>
      <c r="B248" s="1" t="s">
        <v>279</v>
      </c>
      <c r="C248" s="1" t="s">
        <v>5</v>
      </c>
      <c r="D248" s="1">
        <v>300584</v>
      </c>
      <c r="E248" s="1">
        <v>2000</v>
      </c>
      <c r="F248" s="1">
        <v>2000</v>
      </c>
      <c r="G248" s="1">
        <v>20</v>
      </c>
      <c r="H248" s="1">
        <v>2</v>
      </c>
      <c r="I248" s="1">
        <v>11.11</v>
      </c>
      <c r="J248" s="1">
        <v>53.13</v>
      </c>
      <c r="K248" s="4">
        <v>16</v>
      </c>
      <c r="L248" s="2">
        <v>42739</v>
      </c>
      <c r="M248" s="2">
        <v>42747</v>
      </c>
      <c r="N248" s="2">
        <v>42757</v>
      </c>
      <c r="O248" s="2">
        <v>42747</v>
      </c>
      <c r="P248" s="1">
        <v>22.99</v>
      </c>
      <c r="Q248" s="1">
        <v>44.25</v>
      </c>
      <c r="R248" s="5">
        <v>1.5299999999999999E-2</v>
      </c>
      <c r="U248" s="1">
        <v>11</v>
      </c>
      <c r="V248" s="1">
        <v>285.42</v>
      </c>
      <c r="W248" s="1">
        <v>15855</v>
      </c>
      <c r="X248" s="6">
        <f t="shared" si="9"/>
        <v>2.4258149999999996</v>
      </c>
      <c r="Y248" s="3">
        <f>IF(LEFT(A248,1)="6",IF(计算!B$2&gt;明细!G248,明细!G248,INT(计算!B$2)),IF(计算!B$3&gt;明细!G248,明细!G248*2,INT(计算!B$3*2)))</f>
        <v>18</v>
      </c>
      <c r="Z248" s="4">
        <f t="shared" si="10"/>
        <v>43.664669999999994</v>
      </c>
      <c r="AA248" s="2" t="str">
        <f t="shared" si="11"/>
        <v>1701</v>
      </c>
    </row>
    <row r="249" spans="1:27" s="1" customFormat="1" x14ac:dyDescent="0.15">
      <c r="A249" s="7" t="s">
        <v>597</v>
      </c>
      <c r="B249" s="1" t="s">
        <v>280</v>
      </c>
      <c r="C249" s="1" t="s">
        <v>5</v>
      </c>
      <c r="D249" s="1">
        <v>300580</v>
      </c>
      <c r="E249" s="1">
        <v>5000</v>
      </c>
      <c r="F249" s="1">
        <v>4500</v>
      </c>
      <c r="G249" s="1">
        <v>15</v>
      </c>
      <c r="H249" s="1">
        <v>1.5</v>
      </c>
      <c r="I249" s="1">
        <v>9.59</v>
      </c>
      <c r="J249" s="1">
        <v>32.049999999999997</v>
      </c>
      <c r="K249" s="4">
        <v>13.81</v>
      </c>
      <c r="L249" s="2">
        <v>42739</v>
      </c>
      <c r="M249" s="2">
        <v>42746</v>
      </c>
      <c r="N249" s="2">
        <v>42757</v>
      </c>
      <c r="O249" s="2">
        <v>42746</v>
      </c>
      <c r="P249" s="1">
        <v>22.98</v>
      </c>
      <c r="Q249" s="1">
        <v>20.81</v>
      </c>
      <c r="R249" s="5">
        <v>4.0599999999999997E-2</v>
      </c>
      <c r="S249" s="1">
        <v>1631.96</v>
      </c>
      <c r="T249" s="1">
        <v>5556</v>
      </c>
      <c r="U249" s="1">
        <v>7</v>
      </c>
      <c r="V249" s="1">
        <v>166.53</v>
      </c>
      <c r="W249" s="1">
        <v>7985</v>
      </c>
      <c r="X249" s="6">
        <f t="shared" si="9"/>
        <v>3.2419099999999998</v>
      </c>
      <c r="Y249" s="3">
        <f>IF(LEFT(A249,1)="6",IF(计算!B$2&gt;明细!G249,明细!G249,INT(计算!B$2)),IF(计算!B$3&gt;明细!G249,明细!G249*2,INT(计算!B$3*2)))</f>
        <v>18</v>
      </c>
      <c r="Z249" s="4">
        <f t="shared" si="10"/>
        <v>58.354379999999999</v>
      </c>
      <c r="AA249" s="2" t="str">
        <f t="shared" si="11"/>
        <v>1701</v>
      </c>
    </row>
    <row r="250" spans="1:27" s="1" customFormat="1" x14ac:dyDescent="0.15">
      <c r="A250" s="7" t="s">
        <v>598</v>
      </c>
      <c r="B250" s="1" t="s">
        <v>275</v>
      </c>
      <c r="C250" s="1" t="s">
        <v>5</v>
      </c>
      <c r="D250" s="1">
        <v>732690</v>
      </c>
      <c r="E250" s="1">
        <v>5200</v>
      </c>
      <c r="F250" s="1">
        <v>4680</v>
      </c>
      <c r="G250" s="1">
        <v>20</v>
      </c>
      <c r="H250" s="1">
        <v>2</v>
      </c>
      <c r="I250" s="1">
        <v>1.73</v>
      </c>
      <c r="J250" s="1">
        <v>27.2</v>
      </c>
      <c r="K250" s="4">
        <v>2.4900000000000002</v>
      </c>
      <c r="L250" s="2">
        <v>42740</v>
      </c>
      <c r="M250" s="2">
        <v>42748</v>
      </c>
      <c r="N250" s="2">
        <v>42757</v>
      </c>
      <c r="O250" s="2">
        <v>42748</v>
      </c>
      <c r="P250" s="1">
        <v>22.88</v>
      </c>
      <c r="Q250" s="1">
        <v>78.010000000000005</v>
      </c>
      <c r="R250" s="5">
        <v>3.73E-2</v>
      </c>
      <c r="S250" s="1">
        <v>424.41</v>
      </c>
      <c r="T250" s="1">
        <v>3272</v>
      </c>
      <c r="U250" s="1">
        <v>26</v>
      </c>
      <c r="V250" s="1">
        <v>1516.76</v>
      </c>
      <c r="W250" s="1">
        <v>26240</v>
      </c>
      <c r="X250" s="6">
        <f t="shared" si="9"/>
        <v>9.7875199999999989</v>
      </c>
      <c r="Y250" s="3">
        <f>IF(LEFT(A250,1)="6",IF(计算!B$2&gt;明细!G250,明细!G250,INT(计算!B$2)),IF(计算!B$3&gt;明细!G250,明细!G250*2,INT(计算!B$3*2)))</f>
        <v>0</v>
      </c>
      <c r="Z250" s="4">
        <f t="shared" si="10"/>
        <v>0</v>
      </c>
      <c r="AA250" s="2" t="str">
        <f t="shared" si="11"/>
        <v>1701</v>
      </c>
    </row>
    <row r="251" spans="1:27" s="1" customFormat="1" x14ac:dyDescent="0.15">
      <c r="A251" s="7" t="s">
        <v>599</v>
      </c>
      <c r="B251" s="1" t="s">
        <v>276</v>
      </c>
      <c r="C251" s="1" t="s">
        <v>5</v>
      </c>
      <c r="D251" s="1">
        <v>732039</v>
      </c>
      <c r="E251" s="1">
        <v>1667</v>
      </c>
      <c r="F251" s="1">
        <v>1667</v>
      </c>
      <c r="G251" s="1">
        <v>16</v>
      </c>
      <c r="H251" s="1">
        <v>1.6</v>
      </c>
      <c r="I251" s="1">
        <v>14.9</v>
      </c>
      <c r="J251" s="1">
        <v>86.28</v>
      </c>
      <c r="K251" s="4">
        <v>21.46</v>
      </c>
      <c r="L251" s="2">
        <v>42740</v>
      </c>
      <c r="M251" s="2">
        <v>42748</v>
      </c>
      <c r="N251" s="2">
        <v>42757</v>
      </c>
      <c r="O251" s="2">
        <v>42748</v>
      </c>
      <c r="P251" s="1">
        <v>22.99</v>
      </c>
      <c r="Q251" s="1">
        <v>80.75</v>
      </c>
      <c r="R251" s="5">
        <v>1.49E-2</v>
      </c>
      <c r="U251" s="1">
        <v>14</v>
      </c>
      <c r="V251" s="1">
        <v>439.53</v>
      </c>
      <c r="W251" s="1">
        <v>65490</v>
      </c>
      <c r="X251" s="6">
        <f t="shared" si="9"/>
        <v>9.7580100000000005</v>
      </c>
      <c r="Y251" s="3">
        <f>IF(LEFT(A251,1)="6",IF(计算!B$2&gt;明细!G251,明细!G251,INT(计算!B$2)),IF(计算!B$3&gt;明细!G251,明细!G251*2,INT(计算!B$3*2)))</f>
        <v>0</v>
      </c>
      <c r="Z251" s="4">
        <f t="shared" si="10"/>
        <v>0</v>
      </c>
      <c r="AA251" s="2" t="str">
        <f t="shared" si="11"/>
        <v>1701</v>
      </c>
    </row>
    <row r="252" spans="1:27" s="1" customFormat="1" x14ac:dyDescent="0.15">
      <c r="A252" s="7" t="s">
        <v>600</v>
      </c>
      <c r="B252" s="1" t="s">
        <v>277</v>
      </c>
      <c r="C252" s="1" t="s">
        <v>5</v>
      </c>
      <c r="D252" s="1">
        <v>2824</v>
      </c>
      <c r="E252" s="1">
        <v>3000</v>
      </c>
      <c r="F252" s="1">
        <v>2700</v>
      </c>
      <c r="G252" s="1">
        <v>12</v>
      </c>
      <c r="H252" s="1">
        <v>1.2</v>
      </c>
      <c r="I252" s="1">
        <v>9.8000000000000007</v>
      </c>
      <c r="J252" s="1">
        <v>45.03</v>
      </c>
      <c r="K252" s="4">
        <v>14.11</v>
      </c>
      <c r="L252" s="2">
        <v>42740</v>
      </c>
      <c r="M252" s="2">
        <v>42747</v>
      </c>
      <c r="N252" s="2">
        <v>42757</v>
      </c>
      <c r="O252" s="2">
        <v>42747</v>
      </c>
      <c r="P252" s="1">
        <v>22.98</v>
      </c>
      <c r="Q252" s="1">
        <v>101.91</v>
      </c>
      <c r="R252" s="5">
        <v>2.4199999999999999E-2</v>
      </c>
      <c r="S252" s="1">
        <v>1323.52</v>
      </c>
      <c r="T252" s="1">
        <v>6523</v>
      </c>
      <c r="U252" s="1">
        <v>8</v>
      </c>
      <c r="V252" s="1">
        <v>196.02</v>
      </c>
      <c r="W252" s="1">
        <v>9605</v>
      </c>
      <c r="X252" s="6">
        <f t="shared" si="9"/>
        <v>2.3244099999999999</v>
      </c>
      <c r="Y252" s="3">
        <f>IF(LEFT(A252,1)="6",IF(计算!B$2&gt;明细!G252,明细!G252,INT(计算!B$2)),IF(计算!B$3&gt;明细!G252,明细!G252*2,INT(计算!B$3*2)))</f>
        <v>18</v>
      </c>
      <c r="Z252" s="4">
        <f t="shared" si="10"/>
        <v>41.839379999999998</v>
      </c>
      <c r="AA252" s="2" t="str">
        <f t="shared" si="11"/>
        <v>1701</v>
      </c>
    </row>
    <row r="253" spans="1:27" s="1" customFormat="1" x14ac:dyDescent="0.15">
      <c r="A253" s="7" t="s">
        <v>601</v>
      </c>
      <c r="B253" s="1" t="s">
        <v>272</v>
      </c>
      <c r="C253" s="1" t="s">
        <v>5</v>
      </c>
      <c r="D253" s="1">
        <v>732038</v>
      </c>
      <c r="E253" s="1">
        <v>1670</v>
      </c>
      <c r="F253" s="1">
        <v>1670</v>
      </c>
      <c r="G253" s="1">
        <v>16</v>
      </c>
      <c r="H253" s="1">
        <v>1.6</v>
      </c>
      <c r="I253" s="1">
        <v>23.26</v>
      </c>
      <c r="J253" s="1">
        <v>67.7</v>
      </c>
      <c r="K253" s="4">
        <v>33.49</v>
      </c>
      <c r="L253" s="2">
        <v>42741</v>
      </c>
      <c r="M253" s="2">
        <v>42751</v>
      </c>
      <c r="N253" s="2">
        <v>42757</v>
      </c>
      <c r="O253" s="2">
        <v>42751</v>
      </c>
      <c r="P253" s="1">
        <v>22.98</v>
      </c>
      <c r="Q253" s="1">
        <v>58.75</v>
      </c>
      <c r="R253" s="5">
        <v>1.49E-2</v>
      </c>
      <c r="U253" s="1">
        <v>6</v>
      </c>
      <c r="V253" s="1">
        <v>148.88</v>
      </c>
      <c r="W253" s="1">
        <v>34629</v>
      </c>
      <c r="X253" s="6">
        <f t="shared" si="9"/>
        <v>5.1597209999999993</v>
      </c>
      <c r="Y253" s="3">
        <f>IF(LEFT(A253,1)="6",IF(计算!B$2&gt;明细!G253,明细!G253,INT(计算!B$2)),IF(计算!B$3&gt;明细!G253,明细!G253*2,INT(计算!B$3*2)))</f>
        <v>0</v>
      </c>
      <c r="Z253" s="4">
        <f t="shared" si="10"/>
        <v>0</v>
      </c>
      <c r="AA253" s="2" t="str">
        <f t="shared" si="11"/>
        <v>1701</v>
      </c>
    </row>
    <row r="254" spans="1:27" s="1" customFormat="1" x14ac:dyDescent="0.15">
      <c r="A254" s="7" t="s">
        <v>602</v>
      </c>
      <c r="B254" s="1" t="s">
        <v>273</v>
      </c>
      <c r="C254" s="1" t="s">
        <v>5</v>
      </c>
      <c r="D254" s="1">
        <v>300593</v>
      </c>
      <c r="E254" s="1">
        <v>2889</v>
      </c>
      <c r="F254" s="1">
        <v>2600</v>
      </c>
      <c r="G254" s="1">
        <v>11.5</v>
      </c>
      <c r="H254" s="1">
        <v>1.1499999999999999</v>
      </c>
      <c r="I254" s="1">
        <v>6.53</v>
      </c>
      <c r="J254" s="1">
        <v>43.76</v>
      </c>
      <c r="K254" s="4">
        <v>9.4</v>
      </c>
      <c r="L254" s="2">
        <v>42741</v>
      </c>
      <c r="M254" s="2">
        <v>42748</v>
      </c>
      <c r="N254" s="2">
        <v>42757</v>
      </c>
      <c r="O254" s="2">
        <v>42748</v>
      </c>
      <c r="P254" s="1">
        <v>22.99</v>
      </c>
      <c r="Q254" s="1">
        <v>35.11</v>
      </c>
      <c r="R254" s="5">
        <v>2.6800000000000001E-2</v>
      </c>
      <c r="S254" s="1">
        <v>1270.1400000000001</v>
      </c>
      <c r="T254" s="1">
        <v>3640</v>
      </c>
      <c r="U254" s="1">
        <v>16</v>
      </c>
      <c r="V254" s="1">
        <v>540.89</v>
      </c>
      <c r="W254" s="1">
        <v>17660</v>
      </c>
      <c r="X254" s="6">
        <f t="shared" si="9"/>
        <v>4.7328799999999998</v>
      </c>
      <c r="Y254" s="3">
        <f>IF(LEFT(A254,1)="6",IF(计算!B$2&gt;明细!G254,明细!G254,INT(计算!B$2)),IF(计算!B$3&gt;明细!G254,明细!G254*2,INT(计算!B$3*2)))</f>
        <v>18</v>
      </c>
      <c r="Z254" s="4">
        <f t="shared" si="10"/>
        <v>85.191839999999999</v>
      </c>
      <c r="AA254" s="2" t="str">
        <f t="shared" si="11"/>
        <v>1701</v>
      </c>
    </row>
    <row r="255" spans="1:27" s="1" customFormat="1" x14ac:dyDescent="0.15">
      <c r="A255" s="7" t="s">
        <v>603</v>
      </c>
      <c r="B255" s="1" t="s">
        <v>274</v>
      </c>
      <c r="C255" s="1" t="s">
        <v>5</v>
      </c>
      <c r="D255" s="1">
        <v>300589</v>
      </c>
      <c r="E255" s="1">
        <v>2167</v>
      </c>
      <c r="F255" s="1">
        <v>1950</v>
      </c>
      <c r="G255" s="1">
        <v>8.5</v>
      </c>
      <c r="H255" s="1">
        <v>0.85</v>
      </c>
      <c r="I255" s="1">
        <v>6.34</v>
      </c>
      <c r="J255" s="1">
        <v>47.81</v>
      </c>
      <c r="K255" s="4">
        <v>9.1300000000000008</v>
      </c>
      <c r="L255" s="2">
        <v>42741</v>
      </c>
      <c r="M255" s="2">
        <v>42748</v>
      </c>
      <c r="N255" s="2">
        <v>42757</v>
      </c>
      <c r="O255" s="2">
        <v>42748</v>
      </c>
      <c r="P255" s="1">
        <v>22.98</v>
      </c>
      <c r="Q255" s="1">
        <v>48.16</v>
      </c>
      <c r="R255" s="5">
        <v>2.47E-2</v>
      </c>
      <c r="S255" s="1">
        <v>2278.13</v>
      </c>
      <c r="T255" s="1">
        <v>3706</v>
      </c>
      <c r="U255" s="1">
        <v>17</v>
      </c>
      <c r="V255" s="1">
        <v>622.71</v>
      </c>
      <c r="W255" s="1">
        <v>19740</v>
      </c>
      <c r="X255" s="6">
        <f t="shared" si="9"/>
        <v>4.8757799999999998</v>
      </c>
      <c r="Y255" s="3">
        <f>IF(LEFT(A255,1)="6",IF(计算!B$2&gt;明细!G255,明细!G255,INT(计算!B$2)),IF(计算!B$3&gt;明细!G255,明细!G255*2,INT(计算!B$3*2)))</f>
        <v>17</v>
      </c>
      <c r="Z255" s="4">
        <f t="shared" si="10"/>
        <v>82.888260000000002</v>
      </c>
      <c r="AA255" s="2" t="str">
        <f t="shared" si="11"/>
        <v>1701</v>
      </c>
    </row>
    <row r="256" spans="1:27" s="1" customFormat="1" x14ac:dyDescent="0.15">
      <c r="A256" s="7" t="s">
        <v>604</v>
      </c>
      <c r="B256" s="1" t="s">
        <v>269</v>
      </c>
      <c r="C256" s="1" t="s">
        <v>5</v>
      </c>
      <c r="D256" s="1">
        <v>732668</v>
      </c>
      <c r="E256" s="1">
        <v>5300</v>
      </c>
      <c r="F256" s="1">
        <v>4770</v>
      </c>
      <c r="G256" s="1">
        <v>21</v>
      </c>
      <c r="H256" s="1">
        <v>2.1</v>
      </c>
      <c r="I256" s="1">
        <v>6.21</v>
      </c>
      <c r="J256" s="1">
        <v>30.29</v>
      </c>
      <c r="K256" s="4">
        <v>8.94</v>
      </c>
      <c r="L256" s="2">
        <v>42744</v>
      </c>
      <c r="M256" s="2">
        <v>42752</v>
      </c>
      <c r="N256" s="2">
        <v>42757</v>
      </c>
      <c r="O256" s="2">
        <v>42752</v>
      </c>
      <c r="P256" s="1">
        <v>22.97</v>
      </c>
      <c r="Q256" s="1">
        <v>35.64</v>
      </c>
      <c r="R256" s="5">
        <v>3.7100000000000001E-2</v>
      </c>
      <c r="S256" s="1">
        <v>2195.4</v>
      </c>
      <c r="T256" s="1">
        <v>6952</v>
      </c>
      <c r="U256" s="1">
        <v>11</v>
      </c>
      <c r="V256" s="1">
        <v>295.97000000000003</v>
      </c>
      <c r="W256" s="1">
        <v>18380</v>
      </c>
      <c r="X256" s="6">
        <f t="shared" si="9"/>
        <v>6.8189799999999998</v>
      </c>
      <c r="Y256" s="3">
        <f>IF(LEFT(A256,1)="6",IF(计算!B$2&gt;明细!G256,明细!G256,INT(计算!B$2)),IF(计算!B$3&gt;明细!G256,明细!G256*2,INT(计算!B$3*2)))</f>
        <v>0</v>
      </c>
      <c r="Z256" s="4">
        <f t="shared" si="10"/>
        <v>0</v>
      </c>
      <c r="AA256" s="2" t="str">
        <f t="shared" si="11"/>
        <v>1701</v>
      </c>
    </row>
    <row r="257" spans="1:27" s="1" customFormat="1" x14ac:dyDescent="0.15">
      <c r="A257" s="7" t="s">
        <v>605</v>
      </c>
      <c r="B257" s="1" t="s">
        <v>270</v>
      </c>
      <c r="C257" s="1" t="s">
        <v>5</v>
      </c>
      <c r="D257" s="1">
        <v>732165</v>
      </c>
      <c r="E257" s="1">
        <v>3168</v>
      </c>
      <c r="F257" s="1">
        <v>2851</v>
      </c>
      <c r="G257" s="1">
        <v>12</v>
      </c>
      <c r="H257" s="1">
        <v>1.2</v>
      </c>
      <c r="I257" s="1">
        <v>10.44</v>
      </c>
      <c r="J257" s="1">
        <v>44.33</v>
      </c>
      <c r="K257" s="4">
        <v>15.03</v>
      </c>
      <c r="L257" s="2">
        <v>42744</v>
      </c>
      <c r="M257" s="2">
        <v>42752</v>
      </c>
      <c r="N257" s="2">
        <v>42752</v>
      </c>
      <c r="O257" s="2">
        <v>42752</v>
      </c>
      <c r="P257" s="1">
        <v>17.13</v>
      </c>
      <c r="Q257" s="1">
        <v>60.56</v>
      </c>
      <c r="R257" s="5">
        <v>2.9899999999999999E-2</v>
      </c>
      <c r="S257" s="1">
        <v>724.29</v>
      </c>
      <c r="T257" s="1">
        <v>3437</v>
      </c>
      <c r="U257" s="1">
        <v>8</v>
      </c>
      <c r="V257" s="1">
        <v>208.52</v>
      </c>
      <c r="W257" s="1">
        <v>21769</v>
      </c>
      <c r="X257" s="6">
        <f t="shared" si="9"/>
        <v>6.5089310000000005</v>
      </c>
      <c r="Y257" s="3">
        <f>IF(LEFT(A257,1)="6",IF(计算!B$2&gt;明细!G257,明细!G257,INT(计算!B$2)),IF(计算!B$3&gt;明细!G257,明细!G257*2,INT(计算!B$3*2)))</f>
        <v>0</v>
      </c>
      <c r="Z257" s="4">
        <f t="shared" si="10"/>
        <v>0</v>
      </c>
      <c r="AA257" s="2" t="str">
        <f t="shared" si="11"/>
        <v>1701</v>
      </c>
    </row>
    <row r="258" spans="1:27" s="1" customFormat="1" x14ac:dyDescent="0.15">
      <c r="A258" s="7" t="s">
        <v>606</v>
      </c>
      <c r="B258" s="1" t="s">
        <v>271</v>
      </c>
      <c r="C258" s="1" t="s">
        <v>5</v>
      </c>
      <c r="D258" s="1">
        <v>2842</v>
      </c>
      <c r="E258" s="1">
        <v>2500</v>
      </c>
      <c r="F258" s="1">
        <v>2250</v>
      </c>
      <c r="G258" s="1">
        <v>10</v>
      </c>
      <c r="H258" s="1">
        <v>1</v>
      </c>
      <c r="I258" s="1">
        <v>11.42</v>
      </c>
      <c r="J258" s="1">
        <v>56.8</v>
      </c>
      <c r="K258" s="4">
        <v>16.440000000000001</v>
      </c>
      <c r="L258" s="2">
        <v>42744</v>
      </c>
      <c r="M258" s="2">
        <v>42754</v>
      </c>
      <c r="N258" s="2">
        <v>42757</v>
      </c>
      <c r="O258" s="2">
        <v>42754</v>
      </c>
      <c r="P258" s="1">
        <v>22.98</v>
      </c>
      <c r="Q258" s="1">
        <v>99.38</v>
      </c>
      <c r="R258" s="5">
        <v>2.2599999999999999E-2</v>
      </c>
      <c r="S258" s="1">
        <v>4428.8500000000004</v>
      </c>
      <c r="T258" s="1">
        <v>6639</v>
      </c>
      <c r="U258" s="1">
        <v>12</v>
      </c>
      <c r="V258" s="1">
        <v>345.18</v>
      </c>
      <c r="W258" s="1">
        <v>19710</v>
      </c>
      <c r="X258" s="6">
        <f t="shared" si="9"/>
        <v>4.4544600000000001</v>
      </c>
      <c r="Y258" s="3">
        <f>IF(LEFT(A258,1)="6",IF(计算!B$2&gt;明细!G258,明细!G258,INT(计算!B$2)),IF(计算!B$3&gt;明细!G258,明细!G258*2,INT(计算!B$3*2)))</f>
        <v>18</v>
      </c>
      <c r="Z258" s="4">
        <f t="shared" si="10"/>
        <v>80.180279999999996</v>
      </c>
      <c r="AA258" s="2" t="str">
        <f t="shared" si="11"/>
        <v>1701</v>
      </c>
    </row>
    <row r="259" spans="1:27" s="1" customFormat="1" x14ac:dyDescent="0.15">
      <c r="A259" s="7" t="s">
        <v>607</v>
      </c>
      <c r="B259" s="1" t="s">
        <v>266</v>
      </c>
      <c r="C259" s="1" t="s">
        <v>5</v>
      </c>
      <c r="D259" s="1">
        <v>780858</v>
      </c>
      <c r="E259" s="1">
        <v>13050</v>
      </c>
      <c r="F259" s="1">
        <v>11745</v>
      </c>
      <c r="G259" s="1">
        <v>39</v>
      </c>
      <c r="H259" s="1">
        <v>3.9</v>
      </c>
      <c r="I259" s="1">
        <v>6.84</v>
      </c>
      <c r="J259" s="1">
        <v>18.16</v>
      </c>
      <c r="K259" s="4">
        <v>9.85</v>
      </c>
      <c r="L259" s="2">
        <v>42745</v>
      </c>
      <c r="M259" s="2">
        <v>42753</v>
      </c>
      <c r="N259" s="2">
        <v>42757</v>
      </c>
      <c r="O259" s="2">
        <v>42753</v>
      </c>
      <c r="P259" s="1">
        <v>22.97</v>
      </c>
      <c r="Q259" s="1">
        <v>33.5</v>
      </c>
      <c r="R259" s="5">
        <v>6.9800000000000001E-2</v>
      </c>
      <c r="S259" s="1">
        <v>1103.47</v>
      </c>
      <c r="T259" s="1">
        <v>3347</v>
      </c>
      <c r="U259" s="1">
        <v>5</v>
      </c>
      <c r="V259" s="1">
        <v>125.15</v>
      </c>
      <c r="W259" s="1">
        <v>8560</v>
      </c>
      <c r="X259" s="6">
        <f t="shared" ref="X259:X320" si="12">R259*W259/100</f>
        <v>5.9748800000000006</v>
      </c>
      <c r="Y259" s="3">
        <f>IF(LEFT(A259,1)="6",IF(计算!B$2&gt;明细!G259,明细!G259,INT(计算!B$2)),IF(计算!B$3&gt;明细!G259,明细!G259*2,INT(计算!B$3*2)))</f>
        <v>0</v>
      </c>
      <c r="Z259" s="4">
        <f t="shared" ref="Z259:Z320" si="13">X259*Y259</f>
        <v>0</v>
      </c>
      <c r="AA259" s="2" t="str">
        <f t="shared" ref="AA259:AA320" si="14">RIGHT(YEAR(L259),2)&amp;IF(LEN(MONTH(L259))=1,"0"&amp;MONTH(L259),MONTH(L259))</f>
        <v>1701</v>
      </c>
    </row>
    <row r="260" spans="1:27" s="1" customFormat="1" x14ac:dyDescent="0.15">
      <c r="A260" s="7" t="s">
        <v>608</v>
      </c>
      <c r="B260" s="1" t="s">
        <v>267</v>
      </c>
      <c r="C260" s="1" t="s">
        <v>5</v>
      </c>
      <c r="D260" s="1">
        <v>300596</v>
      </c>
      <c r="E260" s="1">
        <v>3000</v>
      </c>
      <c r="F260" s="1">
        <v>2700</v>
      </c>
      <c r="G260" s="1">
        <v>12</v>
      </c>
      <c r="H260" s="1">
        <v>1.2</v>
      </c>
      <c r="I260" s="1">
        <v>11.29</v>
      </c>
      <c r="J260" s="1">
        <v>44.2</v>
      </c>
      <c r="K260" s="4">
        <v>16.260000000000002</v>
      </c>
      <c r="L260" s="2">
        <v>42745</v>
      </c>
      <c r="M260" s="2">
        <v>42754</v>
      </c>
      <c r="N260" s="2">
        <v>42754</v>
      </c>
      <c r="O260" s="2">
        <v>42754</v>
      </c>
      <c r="P260" s="1">
        <v>19.170000000000002</v>
      </c>
      <c r="Q260" s="1">
        <v>49.72</v>
      </c>
      <c r="R260" s="5">
        <v>2.75E-2</v>
      </c>
      <c r="S260" s="1">
        <v>725.8</v>
      </c>
      <c r="T260" s="1">
        <v>3582</v>
      </c>
      <c r="U260" s="1">
        <v>11</v>
      </c>
      <c r="V260" s="1">
        <v>307.26</v>
      </c>
      <c r="W260" s="1">
        <v>17345</v>
      </c>
      <c r="X260" s="6">
        <f t="shared" si="12"/>
        <v>4.7698749999999999</v>
      </c>
      <c r="Y260" s="3">
        <f>IF(LEFT(A260,1)="6",IF(计算!B$2&gt;明细!G260,明细!G260,INT(计算!B$2)),IF(计算!B$3&gt;明细!G260,明细!G260*2,INT(计算!B$3*2)))</f>
        <v>18</v>
      </c>
      <c r="Z260" s="4">
        <f t="shared" si="13"/>
        <v>85.857749999999996</v>
      </c>
      <c r="AA260" s="2" t="str">
        <f t="shared" si="14"/>
        <v>1701</v>
      </c>
    </row>
    <row r="261" spans="1:27" s="1" customFormat="1" x14ac:dyDescent="0.15">
      <c r="A261" s="7" t="s">
        <v>609</v>
      </c>
      <c r="B261" s="1" t="s">
        <v>268</v>
      </c>
      <c r="C261" s="1" t="s">
        <v>5</v>
      </c>
      <c r="D261" s="1">
        <v>300595</v>
      </c>
      <c r="E261" s="1">
        <v>1700</v>
      </c>
      <c r="F261" s="1">
        <v>1700</v>
      </c>
      <c r="G261" s="1">
        <v>17</v>
      </c>
      <c r="H261" s="1">
        <v>1.7</v>
      </c>
      <c r="I261" s="1">
        <v>23.81</v>
      </c>
      <c r="J261" s="1">
        <v>111.98</v>
      </c>
      <c r="K261" s="4">
        <v>34.29</v>
      </c>
      <c r="L261" s="2">
        <v>42745</v>
      </c>
      <c r="M261" s="2">
        <v>42752</v>
      </c>
      <c r="N261" s="2">
        <v>42755</v>
      </c>
      <c r="O261" s="2">
        <v>42752</v>
      </c>
      <c r="P261" s="1">
        <v>20.36</v>
      </c>
      <c r="Q261" s="1">
        <v>77.05</v>
      </c>
      <c r="R261" s="5">
        <v>1.4E-2</v>
      </c>
      <c r="U261" s="1">
        <v>11</v>
      </c>
      <c r="V261" s="1">
        <v>300.92</v>
      </c>
      <c r="W261" s="1">
        <v>35825</v>
      </c>
      <c r="X261" s="6">
        <f t="shared" si="12"/>
        <v>5.0155000000000003</v>
      </c>
      <c r="Y261" s="3">
        <f>IF(LEFT(A261,1)="6",IF(计算!B$2&gt;明细!G261,明细!G261,INT(计算!B$2)),IF(计算!B$3&gt;明细!G261,明细!G261*2,INT(计算!B$3*2)))</f>
        <v>18</v>
      </c>
      <c r="Z261" s="4">
        <f t="shared" si="13"/>
        <v>90.279000000000011</v>
      </c>
      <c r="AA261" s="2" t="str">
        <f t="shared" si="14"/>
        <v>1701</v>
      </c>
    </row>
    <row r="262" spans="1:27" s="1" customFormat="1" x14ac:dyDescent="0.15">
      <c r="A262" s="7" t="s">
        <v>610</v>
      </c>
      <c r="B262" s="1" t="s">
        <v>263</v>
      </c>
      <c r="C262" s="1" t="s">
        <v>5</v>
      </c>
      <c r="D262" s="1">
        <v>732337</v>
      </c>
      <c r="E262" s="1">
        <v>5167</v>
      </c>
      <c r="F262" s="1">
        <v>4650</v>
      </c>
      <c r="G262" s="1">
        <v>20</v>
      </c>
      <c r="H262" s="1">
        <v>2</v>
      </c>
      <c r="I262" s="1">
        <v>17.72</v>
      </c>
      <c r="J262" s="1">
        <v>37.229999999999997</v>
      </c>
      <c r="K262" s="4">
        <v>25.52</v>
      </c>
      <c r="L262" s="2">
        <v>42746</v>
      </c>
      <c r="M262" s="2">
        <v>42754</v>
      </c>
      <c r="N262" s="2">
        <v>42757</v>
      </c>
      <c r="O262" s="2">
        <v>42754</v>
      </c>
      <c r="P262" s="1">
        <v>22.99</v>
      </c>
      <c r="Q262" s="1">
        <v>77.06</v>
      </c>
      <c r="R262" s="5">
        <v>3.6799999999999999E-2</v>
      </c>
      <c r="S262" s="1">
        <v>335.96</v>
      </c>
      <c r="T262" s="1">
        <v>3356</v>
      </c>
      <c r="U262" s="1">
        <v>3</v>
      </c>
      <c r="V262" s="1">
        <v>88.88</v>
      </c>
      <c r="W262" s="1">
        <v>15750</v>
      </c>
      <c r="X262" s="6">
        <f t="shared" si="12"/>
        <v>5.7960000000000003</v>
      </c>
      <c r="Y262" s="3">
        <f>IF(LEFT(A262,1)="6",IF(计算!B$2&gt;明细!G262,明细!G262,INT(计算!B$2)),IF(计算!B$3&gt;明细!G262,明细!G262*2,INT(计算!B$3*2)))</f>
        <v>0</v>
      </c>
      <c r="Z262" s="4">
        <f t="shared" si="13"/>
        <v>0</v>
      </c>
      <c r="AA262" s="2" t="str">
        <f t="shared" si="14"/>
        <v>1701</v>
      </c>
    </row>
    <row r="263" spans="1:27" s="1" customFormat="1" x14ac:dyDescent="0.15">
      <c r="A263" s="7" t="s">
        <v>611</v>
      </c>
      <c r="B263" s="1" t="s">
        <v>264</v>
      </c>
      <c r="C263" s="1" t="s">
        <v>5</v>
      </c>
      <c r="D263" s="1">
        <v>300592</v>
      </c>
      <c r="E263" s="1">
        <v>3060</v>
      </c>
      <c r="F263" s="1">
        <v>2754</v>
      </c>
      <c r="G263" s="1">
        <v>12</v>
      </c>
      <c r="H263" s="1">
        <v>1.2</v>
      </c>
      <c r="I263" s="1">
        <v>5.21</v>
      </c>
      <c r="J263" s="1">
        <v>37.1</v>
      </c>
      <c r="K263" s="4">
        <v>7.5</v>
      </c>
      <c r="L263" s="2">
        <v>42746</v>
      </c>
      <c r="M263" s="2">
        <v>42755</v>
      </c>
      <c r="N263" s="2">
        <v>42757</v>
      </c>
      <c r="O263" s="2">
        <v>42755</v>
      </c>
      <c r="P263" s="1">
        <v>22.95</v>
      </c>
      <c r="Q263" s="1">
        <v>80.62</v>
      </c>
      <c r="R263" s="5">
        <v>2.7799999999999998E-2</v>
      </c>
      <c r="S263" s="1">
        <v>1653.52</v>
      </c>
      <c r="T263" s="1">
        <v>3768</v>
      </c>
      <c r="U263" s="1">
        <v>16</v>
      </c>
      <c r="V263" s="1">
        <v>543.19000000000005</v>
      </c>
      <c r="W263" s="1">
        <v>14150</v>
      </c>
      <c r="X263" s="6">
        <f t="shared" si="12"/>
        <v>3.9337</v>
      </c>
      <c r="Y263" s="3">
        <f>IF(LEFT(A263,1)="6",IF(计算!B$2&gt;明细!G263,明细!G263,INT(计算!B$2)),IF(计算!B$3&gt;明细!G263,明细!G263*2,INT(计算!B$3*2)))</f>
        <v>18</v>
      </c>
      <c r="Z263" s="4">
        <f t="shared" si="13"/>
        <v>70.806600000000003</v>
      </c>
      <c r="AA263" s="2" t="str">
        <f t="shared" si="14"/>
        <v>1701</v>
      </c>
    </row>
    <row r="264" spans="1:27" s="1" customFormat="1" x14ac:dyDescent="0.15">
      <c r="A264" s="7" t="s">
        <v>612</v>
      </c>
      <c r="B264" s="1" t="s">
        <v>265</v>
      </c>
      <c r="C264" s="1" t="s">
        <v>5</v>
      </c>
      <c r="D264" s="1">
        <v>2841</v>
      </c>
      <c r="E264" s="1">
        <v>4050</v>
      </c>
      <c r="F264" s="1">
        <v>3645</v>
      </c>
      <c r="G264" s="1">
        <v>11.5</v>
      </c>
      <c r="H264" s="1">
        <v>1.1499999999999999</v>
      </c>
      <c r="I264" s="1">
        <v>19.059999999999999</v>
      </c>
      <c r="J264" s="1">
        <v>97.03</v>
      </c>
      <c r="K264" s="4">
        <v>27.45</v>
      </c>
      <c r="L264" s="2">
        <v>42746</v>
      </c>
      <c r="M264" s="2">
        <v>42754</v>
      </c>
      <c r="N264" s="2">
        <v>42757</v>
      </c>
      <c r="O264" s="2">
        <v>42754</v>
      </c>
      <c r="P264" s="1">
        <v>22.99</v>
      </c>
      <c r="Q264" s="1">
        <v>56.27</v>
      </c>
      <c r="R264" s="5">
        <v>3.3599999999999998E-2</v>
      </c>
      <c r="S264" s="1">
        <v>4491.16</v>
      </c>
      <c r="T264" s="1">
        <v>6707</v>
      </c>
      <c r="U264" s="1">
        <v>9</v>
      </c>
      <c r="V264" s="1">
        <v>225.76</v>
      </c>
      <c r="W264" s="1">
        <v>21515</v>
      </c>
      <c r="X264" s="6">
        <f t="shared" si="12"/>
        <v>7.2290400000000004</v>
      </c>
      <c r="Y264" s="3">
        <f>IF(LEFT(A264,1)="6",IF(计算!B$2&gt;明细!G264,明细!G264,INT(计算!B$2)),IF(计算!B$3&gt;明细!G264,明细!G264*2,INT(计算!B$3*2)))</f>
        <v>18</v>
      </c>
      <c r="Z264" s="4">
        <f t="shared" si="13"/>
        <v>130.12272000000002</v>
      </c>
      <c r="AA264" s="2" t="str">
        <f t="shared" si="14"/>
        <v>1701</v>
      </c>
    </row>
    <row r="265" spans="1:27" s="1" customFormat="1" x14ac:dyDescent="0.15">
      <c r="A265" s="7" t="s">
        <v>613</v>
      </c>
      <c r="B265" s="1" t="s">
        <v>260</v>
      </c>
      <c r="C265" s="1" t="s">
        <v>5</v>
      </c>
      <c r="D265" s="1">
        <v>732638</v>
      </c>
      <c r="E265" s="1">
        <v>4400</v>
      </c>
      <c r="F265" s="1">
        <v>3960</v>
      </c>
      <c r="G265" s="1">
        <v>17</v>
      </c>
      <c r="H265" s="1">
        <v>1.7</v>
      </c>
      <c r="I265" s="1">
        <v>6.58</v>
      </c>
      <c r="J265" s="1">
        <v>33.520000000000003</v>
      </c>
      <c r="K265" s="4">
        <v>9.48</v>
      </c>
      <c r="L265" s="2">
        <v>42747</v>
      </c>
      <c r="M265" s="2">
        <v>42755</v>
      </c>
      <c r="N265" s="2">
        <v>42757</v>
      </c>
      <c r="O265" s="2">
        <v>42755</v>
      </c>
      <c r="P265" s="1">
        <v>22.98</v>
      </c>
      <c r="Q265" s="1">
        <v>76.930000000000007</v>
      </c>
      <c r="R265" s="5">
        <v>3.4299999999999997E-2</v>
      </c>
      <c r="S265" s="1">
        <v>4811.96</v>
      </c>
      <c r="T265" s="1">
        <v>7004</v>
      </c>
      <c r="U265" s="1">
        <v>12</v>
      </c>
      <c r="V265" s="1">
        <v>344.38</v>
      </c>
      <c r="W265" s="1">
        <v>22660</v>
      </c>
      <c r="X265" s="6">
        <f t="shared" si="12"/>
        <v>7.7723799999999992</v>
      </c>
      <c r="Y265" s="3">
        <f>IF(LEFT(A265,1)="6",IF(计算!B$2&gt;明细!G265,明细!G265,INT(计算!B$2)),IF(计算!B$3&gt;明细!G265,明细!G265*2,INT(计算!B$3*2)))</f>
        <v>0</v>
      </c>
      <c r="Z265" s="4">
        <f t="shared" si="13"/>
        <v>0</v>
      </c>
      <c r="AA265" s="2" t="str">
        <f t="shared" si="14"/>
        <v>1701</v>
      </c>
    </row>
    <row r="266" spans="1:27" s="1" customFormat="1" x14ac:dyDescent="0.15">
      <c r="A266" s="7" t="s">
        <v>614</v>
      </c>
      <c r="B266" s="1" t="s">
        <v>261</v>
      </c>
      <c r="C266" s="1" t="s">
        <v>5</v>
      </c>
      <c r="D266" s="1">
        <v>732037</v>
      </c>
      <c r="E266" s="1">
        <v>2000</v>
      </c>
      <c r="F266" s="1">
        <v>2000</v>
      </c>
      <c r="G266" s="1">
        <v>20</v>
      </c>
      <c r="H266" s="1">
        <v>2</v>
      </c>
      <c r="I266" s="1">
        <v>16.010000000000002</v>
      </c>
      <c r="J266" s="1">
        <v>55.65</v>
      </c>
      <c r="K266" s="4">
        <v>23.05</v>
      </c>
      <c r="L266" s="2">
        <v>42747</v>
      </c>
      <c r="M266" s="2">
        <v>42755</v>
      </c>
      <c r="N266" s="2">
        <v>42757</v>
      </c>
      <c r="O266" s="2">
        <v>42755</v>
      </c>
      <c r="P266" s="1">
        <v>22.98</v>
      </c>
      <c r="Q266" s="1">
        <v>20.71</v>
      </c>
      <c r="R266" s="5">
        <v>1.5900000000000001E-2</v>
      </c>
      <c r="U266" s="1">
        <v>8</v>
      </c>
      <c r="V266" s="1">
        <v>203.5</v>
      </c>
      <c r="W266" s="1">
        <v>32580</v>
      </c>
      <c r="X266" s="6">
        <f t="shared" si="12"/>
        <v>5.1802200000000003</v>
      </c>
      <c r="Y266" s="3">
        <f>IF(LEFT(A266,1)="6",IF(计算!B$2&gt;明细!G266,明细!G266,INT(计算!B$2)),IF(计算!B$3&gt;明细!G266,明细!G266*2,INT(计算!B$3*2)))</f>
        <v>0</v>
      </c>
      <c r="Z266" s="4">
        <f t="shared" si="13"/>
        <v>0</v>
      </c>
      <c r="AA266" s="2" t="str">
        <f t="shared" si="14"/>
        <v>1701</v>
      </c>
    </row>
    <row r="267" spans="1:27" s="1" customFormat="1" x14ac:dyDescent="0.15">
      <c r="A267" s="7" t="s">
        <v>615</v>
      </c>
      <c r="B267" s="1" t="s">
        <v>262</v>
      </c>
      <c r="C267" s="1" t="s">
        <v>5</v>
      </c>
      <c r="D267" s="1">
        <v>2843</v>
      </c>
      <c r="E267" s="1">
        <v>3500</v>
      </c>
      <c r="F267" s="1">
        <v>3150</v>
      </c>
      <c r="G267" s="1">
        <v>14</v>
      </c>
      <c r="H267" s="1">
        <v>1.4</v>
      </c>
      <c r="I267" s="1">
        <v>6.08</v>
      </c>
      <c r="J267" s="1">
        <v>35.799999999999997</v>
      </c>
      <c r="K267" s="4">
        <v>8.76</v>
      </c>
      <c r="L267" s="2">
        <v>42747</v>
      </c>
      <c r="M267" s="2">
        <v>42755</v>
      </c>
      <c r="N267" s="2">
        <v>42757</v>
      </c>
      <c r="O267" s="2">
        <v>42755</v>
      </c>
      <c r="P267" s="1">
        <v>22.96</v>
      </c>
      <c r="Q267" s="1">
        <v>56.78</v>
      </c>
      <c r="R267" s="5">
        <v>2.5899999999999999E-2</v>
      </c>
      <c r="S267" s="1">
        <v>1354.54</v>
      </c>
      <c r="T267" s="1">
        <v>6698</v>
      </c>
      <c r="U267" s="1">
        <v>15</v>
      </c>
      <c r="V267" s="1">
        <v>481.09</v>
      </c>
      <c r="W267" s="1">
        <v>14625</v>
      </c>
      <c r="X267" s="6">
        <f t="shared" si="12"/>
        <v>3.7878749999999997</v>
      </c>
      <c r="Y267" s="3">
        <f>IF(LEFT(A267,1)="6",IF(计算!B$2&gt;明细!G267,明细!G267,INT(计算!B$2)),IF(计算!B$3&gt;明细!G267,明细!G267*2,INT(计算!B$3*2)))</f>
        <v>18</v>
      </c>
      <c r="Z267" s="4">
        <f t="shared" si="13"/>
        <v>68.181749999999994</v>
      </c>
      <c r="AA267" s="2" t="str">
        <f t="shared" si="14"/>
        <v>1701</v>
      </c>
    </row>
    <row r="268" spans="1:27" s="1" customFormat="1" x14ac:dyDescent="0.15">
      <c r="A268" s="7" t="s">
        <v>616</v>
      </c>
      <c r="B268" s="1" t="s">
        <v>257</v>
      </c>
      <c r="C268" s="1" t="s">
        <v>5</v>
      </c>
      <c r="D268" s="1">
        <v>780881</v>
      </c>
      <c r="E268" s="1">
        <v>60000</v>
      </c>
      <c r="F268" s="1">
        <v>54000</v>
      </c>
      <c r="G268" s="1">
        <v>180</v>
      </c>
      <c r="H268" s="1">
        <v>18</v>
      </c>
      <c r="I268" s="1">
        <v>6.81</v>
      </c>
      <c r="J268" s="1">
        <v>14.17</v>
      </c>
      <c r="K268" s="4">
        <v>9.81</v>
      </c>
      <c r="L268" s="2">
        <v>42748</v>
      </c>
      <c r="M268" s="2">
        <v>42758</v>
      </c>
      <c r="N268" s="2">
        <v>42742</v>
      </c>
      <c r="O268" s="2">
        <v>42758</v>
      </c>
      <c r="P268" s="1">
        <v>7.02</v>
      </c>
      <c r="Q268" s="1">
        <v>12.37</v>
      </c>
      <c r="R268" s="5">
        <v>0.20810000000000001</v>
      </c>
      <c r="S268" s="1">
        <v>317.27999999999997</v>
      </c>
      <c r="T268" s="1">
        <v>3117</v>
      </c>
      <c r="U268" s="1">
        <v>3</v>
      </c>
      <c r="V268" s="1">
        <v>76.650000000000006</v>
      </c>
      <c r="W268" s="1">
        <v>5220</v>
      </c>
      <c r="X268" s="6">
        <f t="shared" si="12"/>
        <v>10.862819999999999</v>
      </c>
      <c r="Y268" s="3">
        <f>IF(LEFT(A268,1)="6",IF(计算!B$2&gt;明细!G268,明细!G268,INT(计算!B$2)),IF(计算!B$3&gt;明细!G268,明细!G268*2,INT(计算!B$3*2)))</f>
        <v>0</v>
      </c>
      <c r="Z268" s="4">
        <f t="shared" si="13"/>
        <v>0</v>
      </c>
      <c r="AA268" s="2" t="str">
        <f t="shared" si="14"/>
        <v>1701</v>
      </c>
    </row>
    <row r="269" spans="1:27" s="1" customFormat="1" x14ac:dyDescent="0.15">
      <c r="A269" s="7" t="s">
        <v>617</v>
      </c>
      <c r="B269" s="1" t="s">
        <v>258</v>
      </c>
      <c r="C269" s="1" t="s">
        <v>5</v>
      </c>
      <c r="D269" s="1">
        <v>300599</v>
      </c>
      <c r="E269" s="1">
        <v>7600</v>
      </c>
      <c r="F269" s="1">
        <v>6840</v>
      </c>
      <c r="G269" s="1">
        <v>30</v>
      </c>
      <c r="H269" s="1">
        <v>3</v>
      </c>
      <c r="I269" s="1">
        <v>7.04</v>
      </c>
      <c r="J269" s="1">
        <v>28.76</v>
      </c>
      <c r="K269" s="4">
        <v>10.14</v>
      </c>
      <c r="L269" s="2">
        <v>42748</v>
      </c>
      <c r="M269" s="2">
        <v>42758</v>
      </c>
      <c r="N269" s="2">
        <v>42757</v>
      </c>
      <c r="O269" s="2">
        <v>42758</v>
      </c>
      <c r="P269" s="1">
        <v>22.98</v>
      </c>
      <c r="Q269" s="1">
        <v>54.76</v>
      </c>
      <c r="R269" s="5">
        <v>4.24E-2</v>
      </c>
      <c r="S269" s="1">
        <v>5770.49</v>
      </c>
      <c r="T269" s="1">
        <v>6775</v>
      </c>
      <c r="U269" s="1">
        <v>10</v>
      </c>
      <c r="V269" s="1">
        <v>252.84</v>
      </c>
      <c r="W269" s="1">
        <v>8900</v>
      </c>
      <c r="X269" s="6">
        <f t="shared" si="12"/>
        <v>3.7736000000000001</v>
      </c>
      <c r="Y269" s="3">
        <f>IF(LEFT(A269,1)="6",IF(计算!B$2&gt;明细!G269,明细!G269,INT(计算!B$2)),IF(计算!B$3&gt;明细!G269,明细!G269*2,INT(计算!B$3*2)))</f>
        <v>18</v>
      </c>
      <c r="Z269" s="4">
        <f t="shared" si="13"/>
        <v>67.924800000000005</v>
      </c>
      <c r="AA269" s="2" t="str">
        <f t="shared" si="14"/>
        <v>1701</v>
      </c>
    </row>
    <row r="270" spans="1:27" s="1" customFormat="1" x14ac:dyDescent="0.15">
      <c r="A270" s="7" t="s">
        <v>618</v>
      </c>
      <c r="B270" s="1" t="s">
        <v>259</v>
      </c>
      <c r="C270" s="1" t="s">
        <v>5</v>
      </c>
      <c r="D270" s="1">
        <v>300598</v>
      </c>
      <c r="E270" s="1">
        <v>2000</v>
      </c>
      <c r="F270" s="1">
        <v>2000</v>
      </c>
      <c r="G270" s="1">
        <v>20</v>
      </c>
      <c r="H270" s="1">
        <v>2</v>
      </c>
      <c r="I270" s="1">
        <v>8.73</v>
      </c>
      <c r="J270" s="1">
        <v>62</v>
      </c>
      <c r="K270" s="4">
        <v>12.57</v>
      </c>
      <c r="L270" s="2">
        <v>42748</v>
      </c>
      <c r="M270" s="2">
        <v>42755</v>
      </c>
      <c r="N270" s="2">
        <v>42757</v>
      </c>
      <c r="O270" s="2">
        <v>42755</v>
      </c>
      <c r="P270" s="1">
        <v>22.99</v>
      </c>
      <c r="Q270" s="1">
        <v>78.430000000000007</v>
      </c>
      <c r="R270" s="5">
        <v>1.5100000000000001E-2</v>
      </c>
      <c r="U270" s="1">
        <v>16</v>
      </c>
      <c r="V270" s="1">
        <v>494.96</v>
      </c>
      <c r="W270" s="1">
        <v>21605</v>
      </c>
      <c r="X270" s="6">
        <f t="shared" si="12"/>
        <v>3.2623549999999999</v>
      </c>
      <c r="Y270" s="3">
        <f>IF(LEFT(A270,1)="6",IF(计算!B$2&gt;明细!G270,明细!G270,INT(计算!B$2)),IF(计算!B$3&gt;明细!G270,明细!G270*2,INT(计算!B$3*2)))</f>
        <v>18</v>
      </c>
      <c r="Z270" s="4">
        <f t="shared" si="13"/>
        <v>58.722389999999997</v>
      </c>
      <c r="AA270" s="2" t="str">
        <f t="shared" si="14"/>
        <v>1701</v>
      </c>
    </row>
    <row r="271" spans="1:27" s="1" customFormat="1" x14ac:dyDescent="0.15">
      <c r="A271" s="7" t="s">
        <v>619</v>
      </c>
      <c r="B271" s="1" t="s">
        <v>254</v>
      </c>
      <c r="C271" s="1" t="s">
        <v>5</v>
      </c>
      <c r="D271" s="1">
        <v>732429</v>
      </c>
      <c r="E271" s="1">
        <v>1700</v>
      </c>
      <c r="F271" s="1">
        <v>1700</v>
      </c>
      <c r="G271" s="1">
        <v>17</v>
      </c>
      <c r="H271" s="1">
        <v>1.7</v>
      </c>
      <c r="I271" s="1">
        <v>15</v>
      </c>
      <c r="J271" s="1">
        <v>87.16</v>
      </c>
      <c r="K271" s="4">
        <v>21.6</v>
      </c>
      <c r="L271" s="2">
        <v>42751</v>
      </c>
      <c r="M271" s="2">
        <v>42759</v>
      </c>
      <c r="N271" s="2">
        <v>42757</v>
      </c>
      <c r="O271" s="2">
        <v>42759</v>
      </c>
      <c r="P271" s="1">
        <v>22.97</v>
      </c>
      <c r="Q271" s="1">
        <v>38.909999999999997</v>
      </c>
      <c r="R271" s="5">
        <v>1.4800000000000001E-2</v>
      </c>
      <c r="U271" s="1">
        <v>12</v>
      </c>
      <c r="V271" s="1">
        <v>351.53</v>
      </c>
      <c r="W271" s="1">
        <v>52730</v>
      </c>
      <c r="X271" s="6">
        <f t="shared" si="12"/>
        <v>7.8040399999999996</v>
      </c>
      <c r="Y271" s="3">
        <f>IF(LEFT(A271,1)="6",IF(计算!B$2&gt;明细!G271,明细!G271,INT(计算!B$2)),IF(计算!B$3&gt;明细!G271,明细!G271*2,INT(计算!B$3*2)))</f>
        <v>0</v>
      </c>
      <c r="Z271" s="4">
        <f t="shared" si="13"/>
        <v>0</v>
      </c>
      <c r="AA271" s="2" t="str">
        <f t="shared" si="14"/>
        <v>1701</v>
      </c>
    </row>
    <row r="272" spans="1:27" s="1" customFormat="1" x14ac:dyDescent="0.15">
      <c r="A272" s="7" t="s">
        <v>620</v>
      </c>
      <c r="B272" s="1" t="s">
        <v>255</v>
      </c>
      <c r="C272" s="1" t="s">
        <v>5</v>
      </c>
      <c r="D272" s="1">
        <v>300597</v>
      </c>
      <c r="E272" s="1">
        <v>6000</v>
      </c>
      <c r="F272" s="1">
        <v>5400</v>
      </c>
      <c r="G272" s="1">
        <v>24</v>
      </c>
      <c r="H272" s="1">
        <v>2.4</v>
      </c>
      <c r="I272" s="1">
        <v>5.53</v>
      </c>
      <c r="J272" s="1">
        <v>27.56</v>
      </c>
      <c r="K272" s="4">
        <v>7.96</v>
      </c>
      <c r="L272" s="2">
        <v>42751</v>
      </c>
      <c r="M272" s="2">
        <v>42758</v>
      </c>
      <c r="N272" s="2">
        <v>42757</v>
      </c>
      <c r="O272" s="2">
        <v>42758</v>
      </c>
      <c r="P272" s="1">
        <v>22.99</v>
      </c>
      <c r="Q272" s="1">
        <v>77.510000000000005</v>
      </c>
      <c r="R272" s="5">
        <v>3.73E-2</v>
      </c>
      <c r="S272" s="1">
        <v>3066.73</v>
      </c>
      <c r="T272" s="1">
        <v>6892</v>
      </c>
      <c r="U272" s="1">
        <v>15</v>
      </c>
      <c r="V272" s="1">
        <v>401.99</v>
      </c>
      <c r="W272" s="1">
        <v>11115</v>
      </c>
      <c r="X272" s="6">
        <f t="shared" si="12"/>
        <v>4.1458949999999994</v>
      </c>
      <c r="Y272" s="3">
        <f>IF(LEFT(A272,1)="6",IF(计算!B$2&gt;明细!G272,明细!G272,INT(计算!B$2)),IF(计算!B$3&gt;明细!G272,明细!G272*2,INT(计算!B$3*2)))</f>
        <v>18</v>
      </c>
      <c r="Z272" s="4">
        <f t="shared" si="13"/>
        <v>74.626109999999983</v>
      </c>
      <c r="AA272" s="2" t="str">
        <f t="shared" si="14"/>
        <v>1701</v>
      </c>
    </row>
    <row r="273" spans="1:27" s="1" customFormat="1" x14ac:dyDescent="0.15">
      <c r="A273" s="7" t="s">
        <v>621</v>
      </c>
      <c r="B273" s="1" t="s">
        <v>256</v>
      </c>
      <c r="C273" s="1" t="s">
        <v>5</v>
      </c>
      <c r="D273" s="1">
        <v>2839</v>
      </c>
      <c r="E273" s="1">
        <v>18076</v>
      </c>
      <c r="F273" s="1">
        <v>16268</v>
      </c>
      <c r="G273" s="1">
        <v>54</v>
      </c>
      <c r="H273" s="1">
        <v>5.4</v>
      </c>
      <c r="I273" s="1">
        <v>4.37</v>
      </c>
      <c r="J273" s="1">
        <v>29.45</v>
      </c>
      <c r="K273" s="4">
        <v>6.29</v>
      </c>
      <c r="L273" s="2">
        <v>42751</v>
      </c>
      <c r="M273" s="2">
        <v>42759</v>
      </c>
      <c r="N273" s="2">
        <v>42749</v>
      </c>
      <c r="O273" s="2">
        <v>42759</v>
      </c>
      <c r="P273" s="1">
        <v>14.64</v>
      </c>
      <c r="Q273" s="1">
        <v>6.77</v>
      </c>
      <c r="R273" s="5">
        <v>7.3300000000000004E-2</v>
      </c>
      <c r="S273" s="1">
        <v>3258.77</v>
      </c>
      <c r="T273" s="1">
        <v>3434</v>
      </c>
      <c r="U273" s="1">
        <v>4</v>
      </c>
      <c r="V273" s="1">
        <v>105.49</v>
      </c>
      <c r="W273" s="1">
        <v>2305</v>
      </c>
      <c r="X273" s="6">
        <f t="shared" si="12"/>
        <v>1.689565</v>
      </c>
      <c r="Y273" s="3">
        <f>IF(LEFT(A273,1)="6",IF(计算!B$2&gt;明细!G273,明细!G273,INT(计算!B$2)),IF(计算!B$3&gt;明细!G273,明细!G273*2,INT(计算!B$3*2)))</f>
        <v>18</v>
      </c>
      <c r="Z273" s="4">
        <f t="shared" si="13"/>
        <v>30.41217</v>
      </c>
      <c r="AA273" s="2" t="str">
        <f t="shared" si="14"/>
        <v>1701</v>
      </c>
    </row>
    <row r="274" spans="1:27" s="1" customFormat="1" x14ac:dyDescent="0.15">
      <c r="A274" s="7" t="s">
        <v>622</v>
      </c>
      <c r="B274" s="1" t="s">
        <v>251</v>
      </c>
      <c r="C274" s="1" t="s">
        <v>5</v>
      </c>
      <c r="D274" s="1">
        <v>732966</v>
      </c>
      <c r="E274" s="1">
        <v>4000</v>
      </c>
      <c r="F274" s="1">
        <v>3600</v>
      </c>
      <c r="G274" s="1">
        <v>16</v>
      </c>
      <c r="H274" s="1">
        <v>1.6</v>
      </c>
      <c r="I274" s="1">
        <v>7.32</v>
      </c>
      <c r="J274" s="1">
        <v>38.659999999999997</v>
      </c>
      <c r="K274" s="4">
        <v>10.54</v>
      </c>
      <c r="L274" s="2">
        <v>42752</v>
      </c>
      <c r="M274" s="2">
        <v>42760</v>
      </c>
      <c r="N274" s="2">
        <v>42757</v>
      </c>
      <c r="O274" s="2">
        <v>42760</v>
      </c>
      <c r="P274" s="1">
        <v>22.88</v>
      </c>
      <c r="Q274" s="1">
        <v>48.3</v>
      </c>
      <c r="R274" s="5">
        <v>3.27E-2</v>
      </c>
      <c r="S274" s="1">
        <v>1579.75</v>
      </c>
      <c r="T274" s="1">
        <v>2515</v>
      </c>
      <c r="U274" s="1">
        <v>12</v>
      </c>
      <c r="V274" s="1">
        <v>333.61</v>
      </c>
      <c r="W274" s="1">
        <v>24420</v>
      </c>
      <c r="X274" s="6">
        <f t="shared" si="12"/>
        <v>7.9853399999999999</v>
      </c>
      <c r="Y274" s="3">
        <f>IF(LEFT(A274,1)="6",IF(计算!B$2&gt;明细!G274,明细!G274,INT(计算!B$2)),IF(计算!B$3&gt;明细!G274,明细!G274*2,INT(计算!B$3*2)))</f>
        <v>0</v>
      </c>
      <c r="Z274" s="4">
        <f t="shared" si="13"/>
        <v>0</v>
      </c>
      <c r="AA274" s="2" t="str">
        <f t="shared" si="14"/>
        <v>1701</v>
      </c>
    </row>
    <row r="275" spans="1:27" s="1" customFormat="1" x14ac:dyDescent="0.15">
      <c r="A275" s="7" t="s">
        <v>623</v>
      </c>
      <c r="B275" s="1" t="s">
        <v>252</v>
      </c>
      <c r="C275" s="1" t="s">
        <v>5</v>
      </c>
      <c r="D275" s="1">
        <v>732358</v>
      </c>
      <c r="E275" s="1">
        <v>4000</v>
      </c>
      <c r="F275" s="1">
        <v>3600</v>
      </c>
      <c r="G275" s="1">
        <v>16</v>
      </c>
      <c r="H275" s="1">
        <v>1.6</v>
      </c>
      <c r="I275" s="1">
        <v>31.18</v>
      </c>
      <c r="J275" s="1">
        <v>66.66</v>
      </c>
      <c r="K275" s="4">
        <v>44.9</v>
      </c>
      <c r="L275" s="2">
        <v>42752</v>
      </c>
      <c r="M275" s="2">
        <v>42760</v>
      </c>
      <c r="N275" s="2">
        <v>42754</v>
      </c>
      <c r="O275" s="2">
        <v>42760</v>
      </c>
      <c r="P275" s="1">
        <v>19.829999999999998</v>
      </c>
      <c r="Q275" s="1">
        <v>20.12</v>
      </c>
      <c r="R275" s="5">
        <v>3.2800000000000003E-2</v>
      </c>
      <c r="S275" s="1">
        <v>769.66</v>
      </c>
      <c r="T275" s="1">
        <v>3837</v>
      </c>
      <c r="U275" s="1">
        <v>3</v>
      </c>
      <c r="V275" s="1">
        <v>86.59</v>
      </c>
      <c r="W275" s="1">
        <v>26999</v>
      </c>
      <c r="X275" s="6">
        <f t="shared" si="12"/>
        <v>8.8556720000000002</v>
      </c>
      <c r="Y275" s="3">
        <f>IF(LEFT(A275,1)="6",IF(计算!B$2&gt;明细!G275,明细!G275,INT(计算!B$2)),IF(计算!B$3&gt;明细!G275,明细!G275*2,INT(计算!B$3*2)))</f>
        <v>0</v>
      </c>
      <c r="Z275" s="4">
        <f t="shared" si="13"/>
        <v>0</v>
      </c>
      <c r="AA275" s="2" t="str">
        <f t="shared" si="14"/>
        <v>1701</v>
      </c>
    </row>
    <row r="276" spans="1:27" s="1" customFormat="1" x14ac:dyDescent="0.15">
      <c r="A276" s="7" t="s">
        <v>624</v>
      </c>
      <c r="B276" s="1" t="s">
        <v>253</v>
      </c>
      <c r="C276" s="1" t="s">
        <v>5</v>
      </c>
      <c r="D276" s="1">
        <v>2845</v>
      </c>
      <c r="E276" s="1">
        <v>2400</v>
      </c>
      <c r="F276" s="1">
        <v>2160</v>
      </c>
      <c r="G276" s="1">
        <v>9.5</v>
      </c>
      <c r="H276" s="1">
        <v>0.95</v>
      </c>
      <c r="I276" s="1">
        <v>15.99</v>
      </c>
      <c r="J276" s="1">
        <v>83.8</v>
      </c>
      <c r="K276" s="4">
        <v>23.03</v>
      </c>
      <c r="L276" s="2">
        <v>42752</v>
      </c>
      <c r="M276" s="2">
        <v>42760</v>
      </c>
      <c r="N276" s="2">
        <v>42757</v>
      </c>
      <c r="O276" s="2">
        <v>42760</v>
      </c>
      <c r="P276" s="1">
        <v>22.99</v>
      </c>
      <c r="Q276" s="1">
        <v>55.64</v>
      </c>
      <c r="R276" s="5">
        <v>2.3099999999999999E-2</v>
      </c>
      <c r="S276" s="1">
        <v>2428.8200000000002</v>
      </c>
      <c r="T276" s="1">
        <v>6977</v>
      </c>
      <c r="U276" s="1">
        <v>11</v>
      </c>
      <c r="V276" s="1">
        <v>308.82</v>
      </c>
      <c r="W276" s="1">
        <v>24690</v>
      </c>
      <c r="X276" s="6">
        <f t="shared" si="12"/>
        <v>5.7033899999999997</v>
      </c>
      <c r="Y276" s="3">
        <f>IF(LEFT(A276,1)="6",IF(计算!B$2&gt;明细!G276,明细!G276,INT(计算!B$2)),IF(计算!B$3&gt;明细!G276,明细!G276*2,INT(计算!B$3*2)))</f>
        <v>18</v>
      </c>
      <c r="Z276" s="4">
        <f t="shared" si="13"/>
        <v>102.66101999999999</v>
      </c>
      <c r="AA276" s="2" t="str">
        <f t="shared" si="14"/>
        <v>1701</v>
      </c>
    </row>
    <row r="277" spans="1:27" s="1" customFormat="1" x14ac:dyDescent="0.15">
      <c r="A277" s="7" t="s">
        <v>625</v>
      </c>
      <c r="B277" s="1" t="s">
        <v>248</v>
      </c>
      <c r="C277" s="1" t="s">
        <v>5</v>
      </c>
      <c r="D277" s="1">
        <v>732089</v>
      </c>
      <c r="E277" s="1">
        <v>2667</v>
      </c>
      <c r="F277" s="1">
        <v>2400</v>
      </c>
      <c r="G277" s="1">
        <v>9</v>
      </c>
      <c r="H277" s="1">
        <v>0.9</v>
      </c>
      <c r="I277" s="1">
        <v>11.63</v>
      </c>
      <c r="J277" s="1">
        <v>45.8</v>
      </c>
      <c r="K277" s="4">
        <v>16.75</v>
      </c>
      <c r="L277" s="2">
        <v>42753</v>
      </c>
      <c r="M277" s="2">
        <v>42761</v>
      </c>
      <c r="N277" s="2">
        <v>42755</v>
      </c>
      <c r="O277" s="2">
        <v>42761</v>
      </c>
      <c r="P277" s="1">
        <v>20.11</v>
      </c>
      <c r="Q277" s="1">
        <v>20.13</v>
      </c>
      <c r="R277" s="5">
        <v>3.0800000000000001E-2</v>
      </c>
      <c r="S277" s="1">
        <v>6438.71</v>
      </c>
      <c r="T277" s="1">
        <v>7334</v>
      </c>
      <c r="U277" s="1">
        <v>11</v>
      </c>
      <c r="V277" s="1">
        <v>295.10000000000002</v>
      </c>
      <c r="W277" s="1">
        <v>34320</v>
      </c>
      <c r="X277" s="6">
        <f t="shared" si="12"/>
        <v>10.57056</v>
      </c>
      <c r="Y277" s="3">
        <f>IF(LEFT(A277,1)="6",IF(计算!B$2&gt;明细!G277,明细!G277,INT(计算!B$2)),IF(计算!B$3&gt;明细!G277,明细!G277*2,INT(计算!B$3*2)))</f>
        <v>0</v>
      </c>
      <c r="Z277" s="4">
        <f t="shared" si="13"/>
        <v>0</v>
      </c>
      <c r="AA277" s="2" t="str">
        <f t="shared" si="14"/>
        <v>1701</v>
      </c>
    </row>
    <row r="278" spans="1:27" s="1" customFormat="1" x14ac:dyDescent="0.15">
      <c r="A278" s="7" t="s">
        <v>626</v>
      </c>
      <c r="B278" s="1" t="s">
        <v>249</v>
      </c>
      <c r="C278" s="1" t="s">
        <v>5</v>
      </c>
      <c r="D278" s="1">
        <v>300600</v>
      </c>
      <c r="E278" s="1">
        <v>2500</v>
      </c>
      <c r="F278" s="1">
        <v>2250</v>
      </c>
      <c r="G278" s="1">
        <v>10</v>
      </c>
      <c r="H278" s="1">
        <v>1</v>
      </c>
      <c r="I278" s="1">
        <v>13.73</v>
      </c>
      <c r="J278" s="1">
        <v>75.81</v>
      </c>
      <c r="K278" s="4">
        <v>19.77</v>
      </c>
      <c r="L278" s="2">
        <v>42753</v>
      </c>
      <c r="M278" s="2">
        <v>42760</v>
      </c>
      <c r="N278" s="2">
        <v>42752</v>
      </c>
      <c r="O278" s="2">
        <v>42760</v>
      </c>
      <c r="P278" s="1">
        <v>17.350000000000001</v>
      </c>
      <c r="Q278" s="1">
        <v>47.01</v>
      </c>
      <c r="R278" s="5">
        <v>2.63E-2</v>
      </c>
      <c r="S278" s="1">
        <v>3748.6</v>
      </c>
      <c r="T278" s="1">
        <v>7054</v>
      </c>
      <c r="U278" s="1">
        <v>13</v>
      </c>
      <c r="V278" s="1">
        <v>322.87</v>
      </c>
      <c r="W278" s="1">
        <v>22165</v>
      </c>
      <c r="X278" s="6">
        <f t="shared" si="12"/>
        <v>5.8293950000000008</v>
      </c>
      <c r="Y278" s="3">
        <f>IF(LEFT(A278,1)="6",IF(计算!B$2&gt;明细!G278,明细!G278,INT(计算!B$2)),IF(计算!B$3&gt;明细!G278,明细!G278*2,INT(计算!B$3*2)))</f>
        <v>18</v>
      </c>
      <c r="Z278" s="4">
        <f t="shared" si="13"/>
        <v>104.92911000000001</v>
      </c>
      <c r="AA278" s="2" t="str">
        <f t="shared" si="14"/>
        <v>1701</v>
      </c>
    </row>
    <row r="279" spans="1:27" s="1" customFormat="1" x14ac:dyDescent="0.15">
      <c r="A279" s="7" t="s">
        <v>627</v>
      </c>
      <c r="B279" s="1" t="s">
        <v>250</v>
      </c>
      <c r="C279" s="1" t="s">
        <v>5</v>
      </c>
      <c r="D279" s="1">
        <v>300578</v>
      </c>
      <c r="E279" s="1">
        <v>1800</v>
      </c>
      <c r="F279" s="1">
        <v>1800</v>
      </c>
      <c r="G279" s="1">
        <v>18</v>
      </c>
      <c r="H279" s="1">
        <v>1.8</v>
      </c>
      <c r="I279" s="1">
        <v>9.6999999999999993</v>
      </c>
      <c r="J279" s="1">
        <v>61.45</v>
      </c>
      <c r="K279" s="4">
        <v>13.97</v>
      </c>
      <c r="L279" s="2">
        <v>42753</v>
      </c>
      <c r="M279" s="2">
        <v>42760</v>
      </c>
      <c r="N279" s="2">
        <v>42757</v>
      </c>
      <c r="O279" s="2">
        <v>42760</v>
      </c>
      <c r="P279" s="1">
        <v>22.97</v>
      </c>
      <c r="Q279" s="1">
        <v>77.37</v>
      </c>
      <c r="R279" s="5">
        <v>1.46E-2</v>
      </c>
      <c r="U279" s="1">
        <v>14</v>
      </c>
      <c r="V279" s="1">
        <v>427.32</v>
      </c>
      <c r="W279" s="1">
        <v>20725</v>
      </c>
      <c r="X279" s="6">
        <f t="shared" si="12"/>
        <v>3.0258499999999997</v>
      </c>
      <c r="Y279" s="3">
        <f>IF(LEFT(A279,1)="6",IF(计算!B$2&gt;明细!G279,明细!G279,INT(计算!B$2)),IF(计算!B$3&gt;明细!G279,明细!G279*2,INT(计算!B$3*2)))</f>
        <v>18</v>
      </c>
      <c r="Z279" s="4">
        <f t="shared" si="13"/>
        <v>54.465299999999992</v>
      </c>
      <c r="AA279" s="2" t="str">
        <f t="shared" si="14"/>
        <v>1701</v>
      </c>
    </row>
    <row r="280" spans="1:27" s="1" customFormat="1" x14ac:dyDescent="0.15">
      <c r="A280" s="7" t="s">
        <v>628</v>
      </c>
      <c r="B280" s="1" t="s">
        <v>245</v>
      </c>
      <c r="C280" s="1" t="s">
        <v>5</v>
      </c>
      <c r="D280" s="1">
        <v>732881</v>
      </c>
      <c r="E280" s="1">
        <v>5265</v>
      </c>
      <c r="F280" s="1">
        <v>4739</v>
      </c>
      <c r="G280" s="1">
        <v>21</v>
      </c>
      <c r="H280" s="1">
        <v>2.1</v>
      </c>
      <c r="I280" s="1">
        <v>7.8</v>
      </c>
      <c r="J280" s="1">
        <v>69.83</v>
      </c>
      <c r="K280" s="4">
        <v>11.23</v>
      </c>
      <c r="L280" s="2">
        <v>42754</v>
      </c>
      <c r="M280" s="2">
        <v>42743</v>
      </c>
      <c r="N280" s="2">
        <v>42788</v>
      </c>
      <c r="O280" s="2">
        <v>42774</v>
      </c>
      <c r="P280" s="1">
        <v>22.99</v>
      </c>
      <c r="Q280" s="1">
        <v>77.930000000000007</v>
      </c>
      <c r="R280" s="5">
        <v>3.7699999999999997E-2</v>
      </c>
      <c r="S280" s="1">
        <v>386.91</v>
      </c>
      <c r="T280" s="1">
        <v>3705</v>
      </c>
      <c r="U280" s="1">
        <v>15</v>
      </c>
      <c r="V280" s="1">
        <v>475.13</v>
      </c>
      <c r="W280" s="1">
        <v>37060</v>
      </c>
      <c r="X280" s="6">
        <f t="shared" si="12"/>
        <v>13.971619999999998</v>
      </c>
      <c r="Y280" s="3">
        <f>IF(LEFT(A280,1)="6",IF(计算!B$2&gt;明细!G280,明细!G280,INT(计算!B$2)),IF(计算!B$3&gt;明细!G280,明细!G280*2,INT(计算!B$3*2)))</f>
        <v>0</v>
      </c>
      <c r="Z280" s="4">
        <f t="shared" si="13"/>
        <v>0</v>
      </c>
      <c r="AA280" s="2" t="str">
        <f t="shared" si="14"/>
        <v>1701</v>
      </c>
    </row>
    <row r="281" spans="1:27" s="1" customFormat="1" x14ac:dyDescent="0.15">
      <c r="A281" s="7" t="s">
        <v>629</v>
      </c>
      <c r="B281" s="1" t="s">
        <v>246</v>
      </c>
      <c r="C281" s="1" t="s">
        <v>5</v>
      </c>
      <c r="D281" s="1">
        <v>300603</v>
      </c>
      <c r="E281" s="1">
        <v>2570</v>
      </c>
      <c r="F281" s="1">
        <v>2313</v>
      </c>
      <c r="G281" s="1">
        <v>10</v>
      </c>
      <c r="H281" s="1">
        <v>1</v>
      </c>
      <c r="I281" s="1">
        <v>4.55</v>
      </c>
      <c r="J281" s="1">
        <v>47.63</v>
      </c>
      <c r="K281" s="4">
        <v>6.55</v>
      </c>
      <c r="L281" s="2">
        <v>42754</v>
      </c>
      <c r="M281" s="2">
        <v>42761</v>
      </c>
      <c r="N281" s="2">
        <v>42757</v>
      </c>
      <c r="O281" s="2">
        <v>42761</v>
      </c>
      <c r="P281" s="1">
        <v>22.99</v>
      </c>
      <c r="Q281" s="1">
        <v>77.23</v>
      </c>
      <c r="R281" s="5">
        <v>2.7199999999999998E-2</v>
      </c>
      <c r="S281" s="1">
        <v>4617.5200000000004</v>
      </c>
      <c r="T281" s="1">
        <v>7083</v>
      </c>
      <c r="U281" s="1">
        <v>19</v>
      </c>
      <c r="V281" s="1">
        <v>781.32</v>
      </c>
      <c r="W281" s="1">
        <v>17775</v>
      </c>
      <c r="X281" s="6">
        <f t="shared" si="12"/>
        <v>4.8347999999999995</v>
      </c>
      <c r="Y281" s="3">
        <f>IF(LEFT(A281,1)="6",IF(计算!B$2&gt;明细!G281,明细!G281,INT(计算!B$2)),IF(计算!B$3&gt;明细!G281,明细!G281*2,INT(计算!B$3*2)))</f>
        <v>18</v>
      </c>
      <c r="Z281" s="4">
        <f t="shared" si="13"/>
        <v>87.026399999999995</v>
      </c>
      <c r="AA281" s="2" t="str">
        <f t="shared" si="14"/>
        <v>1701</v>
      </c>
    </row>
    <row r="282" spans="1:27" s="1" customFormat="1" x14ac:dyDescent="0.15">
      <c r="A282" s="7" t="s">
        <v>630</v>
      </c>
      <c r="B282" s="1" t="s">
        <v>247</v>
      </c>
      <c r="C282" s="1" t="s">
        <v>5</v>
      </c>
      <c r="D282" s="1">
        <v>300602</v>
      </c>
      <c r="E282" s="1">
        <v>2500</v>
      </c>
      <c r="F282" s="1">
        <v>2250</v>
      </c>
      <c r="G282" s="1">
        <v>10</v>
      </c>
      <c r="H282" s="1">
        <v>1</v>
      </c>
      <c r="I282" s="1">
        <v>14.82</v>
      </c>
      <c r="J282" s="1">
        <v>68.13</v>
      </c>
      <c r="K282" s="4">
        <v>21.34</v>
      </c>
      <c r="L282" s="2">
        <v>42754</v>
      </c>
      <c r="M282" s="2">
        <v>42761</v>
      </c>
      <c r="N282" s="2">
        <v>42750</v>
      </c>
      <c r="O282" s="2">
        <v>42761</v>
      </c>
      <c r="P282" s="1">
        <v>15.1</v>
      </c>
      <c r="Q282" s="1">
        <v>55.6</v>
      </c>
      <c r="R282" s="5">
        <v>2.6499999999999999E-2</v>
      </c>
      <c r="S282" s="1">
        <v>1078.51</v>
      </c>
      <c r="T282" s="1">
        <v>3981</v>
      </c>
      <c r="U282" s="1">
        <v>11</v>
      </c>
      <c r="V282" s="1">
        <v>301.62</v>
      </c>
      <c r="W282" s="1">
        <v>22350</v>
      </c>
      <c r="X282" s="6">
        <f t="shared" si="12"/>
        <v>5.9227499999999997</v>
      </c>
      <c r="Y282" s="3">
        <f>IF(LEFT(A282,1)="6",IF(计算!B$2&gt;明细!G282,明细!G282,INT(计算!B$2)),IF(计算!B$3&gt;明细!G282,明细!G282*2,INT(计算!B$3*2)))</f>
        <v>18</v>
      </c>
      <c r="Z282" s="4">
        <f t="shared" si="13"/>
        <v>106.6095</v>
      </c>
      <c r="AA282" s="2" t="str">
        <f t="shared" si="14"/>
        <v>1701</v>
      </c>
    </row>
    <row r="283" spans="1:27" s="1" customFormat="1" x14ac:dyDescent="0.15">
      <c r="A283" s="7" t="s">
        <v>631</v>
      </c>
      <c r="B283" s="1" t="s">
        <v>242</v>
      </c>
      <c r="C283" s="1" t="s">
        <v>5</v>
      </c>
      <c r="D283" s="1">
        <v>732677</v>
      </c>
      <c r="E283" s="1">
        <v>2000</v>
      </c>
      <c r="F283" s="1">
        <v>2000</v>
      </c>
      <c r="G283" s="1">
        <v>20</v>
      </c>
      <c r="H283" s="1">
        <v>2</v>
      </c>
      <c r="I283" s="1">
        <v>21.13</v>
      </c>
      <c r="J283" s="1">
        <v>62.9</v>
      </c>
      <c r="K283" s="4">
        <v>30.43</v>
      </c>
      <c r="L283" s="2">
        <v>42755</v>
      </c>
      <c r="M283" s="2">
        <v>42741</v>
      </c>
      <c r="N283" s="2">
        <v>42788</v>
      </c>
      <c r="O283" s="2">
        <v>42772</v>
      </c>
      <c r="P283" s="1">
        <v>22.99</v>
      </c>
      <c r="Q283" s="1">
        <v>34.659999999999997</v>
      </c>
      <c r="R283" s="5">
        <v>1.6299999999999999E-2</v>
      </c>
      <c r="U283" s="1">
        <v>9</v>
      </c>
      <c r="V283" s="1">
        <v>226.79</v>
      </c>
      <c r="W283" s="1">
        <v>47921</v>
      </c>
      <c r="X283" s="6">
        <f t="shared" si="12"/>
        <v>7.8111229999999985</v>
      </c>
      <c r="Y283" s="3">
        <f>IF(LEFT(A283,1)="6",IF(计算!B$2&gt;明细!G283,明细!G283,INT(计算!B$2)),IF(计算!B$3&gt;明细!G283,明细!G283*2,INT(计算!B$3*2)))</f>
        <v>0</v>
      </c>
      <c r="Z283" s="4">
        <f t="shared" si="13"/>
        <v>0</v>
      </c>
      <c r="AA283" s="2" t="str">
        <f t="shared" si="14"/>
        <v>1701</v>
      </c>
    </row>
    <row r="284" spans="1:27" s="1" customFormat="1" x14ac:dyDescent="0.15">
      <c r="A284" s="7" t="s">
        <v>632</v>
      </c>
      <c r="B284" s="1" t="s">
        <v>243</v>
      </c>
      <c r="C284" s="1" t="s">
        <v>5</v>
      </c>
      <c r="D284" s="1">
        <v>732360</v>
      </c>
      <c r="E284" s="1">
        <v>3334</v>
      </c>
      <c r="F284" s="1">
        <v>3001</v>
      </c>
      <c r="G284" s="1">
        <v>13</v>
      </c>
      <c r="H284" s="1">
        <v>1.3</v>
      </c>
      <c r="I284" s="1">
        <v>9.24</v>
      </c>
      <c r="J284" s="1">
        <v>39.6</v>
      </c>
      <c r="K284" s="4">
        <v>13.31</v>
      </c>
      <c r="L284" s="2">
        <v>42755</v>
      </c>
      <c r="M284" s="2">
        <v>42741</v>
      </c>
      <c r="N284" s="2">
        <v>42788</v>
      </c>
      <c r="O284" s="2">
        <v>42772</v>
      </c>
      <c r="P284" s="1">
        <v>22.92</v>
      </c>
      <c r="Q284" s="1">
        <v>49.11</v>
      </c>
      <c r="R284" s="5">
        <v>3.0800000000000001E-2</v>
      </c>
      <c r="S284" s="1">
        <v>762.65</v>
      </c>
      <c r="T284" s="1">
        <v>3778</v>
      </c>
      <c r="U284" s="1">
        <v>10</v>
      </c>
      <c r="V284" s="1">
        <v>255.63</v>
      </c>
      <c r="W284" s="1">
        <v>23620</v>
      </c>
      <c r="X284" s="6">
        <f t="shared" si="12"/>
        <v>7.2749600000000001</v>
      </c>
      <c r="Y284" s="3">
        <f>IF(LEFT(A284,1)="6",IF(计算!B$2&gt;明细!G284,明细!G284,INT(计算!B$2)),IF(计算!B$3&gt;明细!G284,明细!G284*2,INT(计算!B$3*2)))</f>
        <v>0</v>
      </c>
      <c r="Z284" s="4">
        <f t="shared" si="13"/>
        <v>0</v>
      </c>
      <c r="AA284" s="2" t="str">
        <f t="shared" si="14"/>
        <v>1701</v>
      </c>
    </row>
    <row r="285" spans="1:27" x14ac:dyDescent="0.15">
      <c r="A285" s="7" t="s">
        <v>633</v>
      </c>
      <c r="B285" s="3" t="s">
        <v>244</v>
      </c>
      <c r="C285" s="3" t="s">
        <v>5</v>
      </c>
      <c r="D285" s="3">
        <v>300606</v>
      </c>
      <c r="E285" s="3">
        <v>2230</v>
      </c>
      <c r="F285" s="3">
        <v>2007</v>
      </c>
      <c r="G285" s="3">
        <v>8</v>
      </c>
      <c r="H285" s="3">
        <v>0.8</v>
      </c>
      <c r="I285" s="3">
        <v>8.36</v>
      </c>
      <c r="J285" s="3">
        <v>47.13</v>
      </c>
      <c r="K285" s="4">
        <v>12.04</v>
      </c>
      <c r="L285" s="2">
        <v>42755</v>
      </c>
      <c r="M285" s="2">
        <v>42743</v>
      </c>
      <c r="N285" s="2">
        <v>42788</v>
      </c>
      <c r="O285" s="2">
        <v>42774</v>
      </c>
      <c r="P285" s="3">
        <v>22.97</v>
      </c>
      <c r="Q285" s="3">
        <v>34.65</v>
      </c>
      <c r="R285" s="5">
        <v>2.75E-2</v>
      </c>
      <c r="S285" s="3">
        <v>853.94</v>
      </c>
      <c r="T285" s="3">
        <v>3934</v>
      </c>
      <c r="U285" s="3">
        <v>14</v>
      </c>
      <c r="V285" s="3">
        <v>446.41</v>
      </c>
      <c r="W285" s="3">
        <v>18660</v>
      </c>
      <c r="X285" s="6">
        <f t="shared" si="12"/>
        <v>5.1315</v>
      </c>
      <c r="Y285" s="3">
        <f>IF(LEFT(A285,1)="6",IF(计算!B$2&gt;明细!G285,明细!G285,INT(计算!B$2)),IF(计算!B$3&gt;明细!G285,明细!G285*2,INT(计算!B$3*2)))</f>
        <v>16</v>
      </c>
      <c r="Z285" s="4">
        <f t="shared" si="13"/>
        <v>82.103999999999999</v>
      </c>
      <c r="AA285" s="2" t="str">
        <f t="shared" si="14"/>
        <v>1701</v>
      </c>
    </row>
    <row r="286" spans="1:27" x14ac:dyDescent="0.15">
      <c r="A286" s="7" t="s">
        <v>634</v>
      </c>
      <c r="B286" s="3" t="s">
        <v>326</v>
      </c>
      <c r="C286" s="3" t="s">
        <v>5</v>
      </c>
      <c r="D286" s="3">
        <v>732177</v>
      </c>
      <c r="E286" s="3">
        <v>5050</v>
      </c>
      <c r="F286" s="3">
        <v>4545</v>
      </c>
      <c r="G286" s="3">
        <v>20</v>
      </c>
      <c r="H286" s="3">
        <v>2</v>
      </c>
      <c r="I286" s="3">
        <v>3.6</v>
      </c>
      <c r="J286" s="3">
        <v>30.24</v>
      </c>
      <c r="K286" s="4">
        <v>5.18</v>
      </c>
      <c r="L286" s="2">
        <v>42758</v>
      </c>
      <c r="M286" s="2">
        <v>42742</v>
      </c>
      <c r="N286" s="2">
        <v>42788</v>
      </c>
      <c r="O286" s="2">
        <v>42773</v>
      </c>
      <c r="P286" s="3">
        <v>22.97</v>
      </c>
      <c r="Q286" s="3">
        <v>43.95</v>
      </c>
      <c r="R286" s="5">
        <v>3.7100000000000001E-2</v>
      </c>
      <c r="S286" s="3">
        <v>1577.18</v>
      </c>
      <c r="T286" s="3">
        <v>3935</v>
      </c>
      <c r="U286" s="3">
        <v>19</v>
      </c>
      <c r="V286" s="3">
        <v>754.44</v>
      </c>
      <c r="W286" s="3">
        <v>27160</v>
      </c>
      <c r="X286" s="6">
        <f t="shared" si="12"/>
        <v>10.076360000000001</v>
      </c>
      <c r="Y286" s="3">
        <f>IF(LEFT(A286,1)="6",IF(计算!B$2&gt;明细!G286,明细!G286,INT(计算!B$2)),IF(计算!B$3&gt;明细!G286,明细!G286*2,INT(计算!B$3*2)))</f>
        <v>0</v>
      </c>
      <c r="Z286" s="4">
        <f t="shared" si="13"/>
        <v>0</v>
      </c>
      <c r="AA286" s="2" t="str">
        <f t="shared" si="14"/>
        <v>1701</v>
      </c>
    </row>
    <row r="287" spans="1:27" x14ac:dyDescent="0.15">
      <c r="A287" s="7" t="s">
        <v>635</v>
      </c>
      <c r="B287" s="3" t="s">
        <v>327</v>
      </c>
      <c r="C287" s="3" t="s">
        <v>5</v>
      </c>
      <c r="D287" s="3">
        <v>2847</v>
      </c>
      <c r="E287" s="3">
        <v>3100</v>
      </c>
      <c r="F287" s="3">
        <v>2790</v>
      </c>
      <c r="G287" s="3">
        <v>12</v>
      </c>
      <c r="H287" s="3">
        <v>1.2</v>
      </c>
      <c r="I287" s="3">
        <v>9.14</v>
      </c>
      <c r="J287" s="3">
        <v>51.18</v>
      </c>
      <c r="K287" s="4">
        <v>13.16</v>
      </c>
      <c r="L287" s="2">
        <v>42758</v>
      </c>
      <c r="M287" s="2">
        <v>42743</v>
      </c>
      <c r="N287" s="2">
        <v>42788</v>
      </c>
      <c r="O287" s="2">
        <v>42774</v>
      </c>
      <c r="P287" s="3">
        <v>22.99</v>
      </c>
      <c r="Q287" s="3">
        <v>39.86</v>
      </c>
      <c r="R287" s="5">
        <v>2.63E-2</v>
      </c>
      <c r="S287" s="3">
        <v>895.31</v>
      </c>
      <c r="T287" s="3">
        <v>4130</v>
      </c>
      <c r="U287" s="3">
        <v>16</v>
      </c>
      <c r="V287" s="3">
        <v>496.72</v>
      </c>
      <c r="W287" s="3">
        <v>22700</v>
      </c>
      <c r="X287" s="6">
        <f t="shared" si="12"/>
        <v>5.9700999999999995</v>
      </c>
      <c r="Y287" s="3">
        <f>IF(LEFT(A287,1)="6",IF(计算!B$2&gt;明细!G287,明细!G287,INT(计算!B$2)),IF(计算!B$3&gt;明细!G287,明细!G287*2,INT(计算!B$3*2)))</f>
        <v>18</v>
      </c>
      <c r="Z287" s="4">
        <f t="shared" si="13"/>
        <v>107.4618</v>
      </c>
      <c r="AA287" s="2" t="str">
        <f t="shared" si="14"/>
        <v>1701</v>
      </c>
    </row>
    <row r="288" spans="1:27" x14ac:dyDescent="0.15">
      <c r="A288" s="7" t="s">
        <v>636</v>
      </c>
      <c r="B288" s="3" t="s">
        <v>241</v>
      </c>
      <c r="C288" s="3" t="s">
        <v>5</v>
      </c>
      <c r="D288" s="3">
        <v>2846</v>
      </c>
      <c r="E288" s="3">
        <v>3000</v>
      </c>
      <c r="F288" s="3">
        <v>2700</v>
      </c>
      <c r="G288" s="3">
        <v>12</v>
      </c>
      <c r="H288" s="3">
        <v>1.2</v>
      </c>
      <c r="I288" s="3">
        <v>8.33</v>
      </c>
      <c r="J288" s="3">
        <v>45.06</v>
      </c>
      <c r="K288" s="4">
        <v>12</v>
      </c>
      <c r="L288" s="2">
        <v>42758</v>
      </c>
      <c r="M288" s="2">
        <v>42742</v>
      </c>
      <c r="N288" s="2">
        <v>42788</v>
      </c>
      <c r="O288" s="2">
        <v>42773</v>
      </c>
      <c r="P288" s="3">
        <v>22.96</v>
      </c>
      <c r="Q288" s="3">
        <v>55.98</v>
      </c>
      <c r="R288" s="5">
        <v>2.5399999999999999E-2</v>
      </c>
      <c r="S288" s="3">
        <v>828.38</v>
      </c>
      <c r="T288" s="3">
        <v>4103</v>
      </c>
      <c r="U288" s="3">
        <v>12</v>
      </c>
      <c r="V288" s="3">
        <v>345.74</v>
      </c>
      <c r="W288" s="3">
        <v>14400</v>
      </c>
      <c r="X288" s="6">
        <f t="shared" si="12"/>
        <v>3.6576</v>
      </c>
      <c r="Y288" s="3">
        <f>IF(LEFT(A288,1)="6",IF(计算!B$2&gt;明细!G288,明细!G288,INT(计算!B$2)),IF(计算!B$3&gt;明细!G288,明细!G288*2,INT(计算!B$3*2)))</f>
        <v>18</v>
      </c>
      <c r="Z288" s="4">
        <f t="shared" si="13"/>
        <v>65.836799999999997</v>
      </c>
      <c r="AA288" s="2" t="str">
        <f t="shared" si="14"/>
        <v>1701</v>
      </c>
    </row>
    <row r="289" spans="1:27" x14ac:dyDescent="0.15">
      <c r="A289" s="7" t="s">
        <v>637</v>
      </c>
      <c r="B289" s="3" t="s">
        <v>323</v>
      </c>
      <c r="C289" s="3" t="s">
        <v>5</v>
      </c>
      <c r="D289" s="3">
        <v>732637</v>
      </c>
      <c r="E289" s="3">
        <v>2558</v>
      </c>
      <c r="F289" s="3">
        <v>2302</v>
      </c>
      <c r="G289" s="3">
        <v>10</v>
      </c>
      <c r="H289" s="3">
        <v>1</v>
      </c>
      <c r="I289" s="3">
        <v>13.86</v>
      </c>
      <c r="J289" s="3">
        <v>45.66</v>
      </c>
      <c r="K289" s="4">
        <v>19.96</v>
      </c>
      <c r="L289" s="2">
        <v>42759</v>
      </c>
      <c r="M289" s="2">
        <v>42743</v>
      </c>
      <c r="N289" s="2">
        <v>42788</v>
      </c>
      <c r="O289" s="2">
        <v>42774</v>
      </c>
      <c r="P289" s="3">
        <v>22.99</v>
      </c>
      <c r="Q289" s="3">
        <v>53.98</v>
      </c>
      <c r="R289" s="5">
        <v>2.7699999999999999E-2</v>
      </c>
      <c r="S289" s="3">
        <v>852.41</v>
      </c>
      <c r="T289" s="3">
        <v>4099</v>
      </c>
      <c r="U289" s="3">
        <v>8</v>
      </c>
      <c r="V289" s="3">
        <v>188.02</v>
      </c>
      <c r="W289" s="3">
        <v>26060</v>
      </c>
      <c r="X289" s="6">
        <f t="shared" si="12"/>
        <v>7.2186199999999996</v>
      </c>
      <c r="Y289" s="3">
        <f>IF(LEFT(A289,1)="6",IF(计算!B$2&gt;明细!G289,明细!G289,INT(计算!B$2)),IF(计算!B$3&gt;明细!G289,明细!G289*2,INT(计算!B$3*2)))</f>
        <v>0</v>
      </c>
      <c r="Z289" s="4">
        <f t="shared" si="13"/>
        <v>0</v>
      </c>
      <c r="AA289" s="2" t="str">
        <f t="shared" si="14"/>
        <v>1701</v>
      </c>
    </row>
    <row r="290" spans="1:27" x14ac:dyDescent="0.15">
      <c r="A290" s="7" t="s">
        <v>638</v>
      </c>
      <c r="B290" s="3" t="s">
        <v>324</v>
      </c>
      <c r="C290" s="3" t="s">
        <v>5</v>
      </c>
      <c r="D290" s="3">
        <v>300605</v>
      </c>
      <c r="E290" s="3">
        <v>2100</v>
      </c>
      <c r="F290" s="3">
        <v>1890</v>
      </c>
      <c r="G290" s="3">
        <v>8</v>
      </c>
      <c r="H290" s="3">
        <v>0.8</v>
      </c>
      <c r="I290" s="3">
        <v>9.4</v>
      </c>
      <c r="J290" s="3">
        <v>52.51</v>
      </c>
      <c r="K290" s="4">
        <v>13.54</v>
      </c>
      <c r="L290" s="2">
        <v>42759</v>
      </c>
      <c r="M290" s="2">
        <v>42743</v>
      </c>
      <c r="N290" s="2">
        <v>42788</v>
      </c>
      <c r="O290" s="2">
        <v>42774</v>
      </c>
      <c r="P290" s="3">
        <v>22.97</v>
      </c>
      <c r="Q290" s="3">
        <v>76.22</v>
      </c>
      <c r="R290" s="5">
        <v>2.5899999999999999E-2</v>
      </c>
      <c r="S290" s="3">
        <v>1639.06</v>
      </c>
      <c r="T290" s="3">
        <v>3420</v>
      </c>
      <c r="U290" s="3">
        <v>14</v>
      </c>
      <c r="V290" s="3">
        <v>430.32</v>
      </c>
      <c r="W290" s="3">
        <v>20225</v>
      </c>
      <c r="X290" s="6">
        <f t="shared" si="12"/>
        <v>5.2382749999999998</v>
      </c>
      <c r="Y290" s="3">
        <f>IF(LEFT(A290,1)="6",IF(计算!B$2&gt;明细!G290,明细!G290,INT(计算!B$2)),IF(计算!B$3&gt;明细!G290,明细!G290*2,INT(计算!B$3*2)))</f>
        <v>16</v>
      </c>
      <c r="Z290" s="4">
        <f t="shared" si="13"/>
        <v>83.812399999999997</v>
      </c>
      <c r="AA290" s="2" t="str">
        <f t="shared" si="14"/>
        <v>1701</v>
      </c>
    </row>
    <row r="291" spans="1:27" x14ac:dyDescent="0.15">
      <c r="A291" s="7" t="s">
        <v>639</v>
      </c>
      <c r="B291" s="3" t="s">
        <v>325</v>
      </c>
      <c r="C291" s="3" t="s">
        <v>5</v>
      </c>
      <c r="D291" s="3">
        <v>300601</v>
      </c>
      <c r="E291" s="3">
        <v>4200</v>
      </c>
      <c r="F291" s="3">
        <v>3780</v>
      </c>
      <c r="G291" s="3">
        <v>12.5</v>
      </c>
      <c r="H291" s="3">
        <v>1.25</v>
      </c>
      <c r="I291" s="3">
        <v>3.29</v>
      </c>
      <c r="J291" s="3">
        <v>35.200000000000003</v>
      </c>
      <c r="K291" s="4">
        <v>4.74</v>
      </c>
      <c r="L291" s="2">
        <v>42759</v>
      </c>
      <c r="M291" s="2">
        <v>42742</v>
      </c>
      <c r="N291" s="2">
        <v>42788</v>
      </c>
      <c r="O291" s="2">
        <v>42773</v>
      </c>
      <c r="P291" s="3">
        <v>22.94</v>
      </c>
      <c r="Q291" s="3">
        <v>43.21</v>
      </c>
      <c r="R291" s="5">
        <v>3.8300000000000001E-2</v>
      </c>
      <c r="S291" s="3">
        <v>2071.73</v>
      </c>
      <c r="T291" s="3">
        <v>3869</v>
      </c>
      <c r="U291" s="3">
        <v>22</v>
      </c>
      <c r="V291" s="3">
        <v>1070.21</v>
      </c>
      <c r="W291" s="3">
        <v>17605</v>
      </c>
      <c r="X291" s="6">
        <f t="shared" si="12"/>
        <v>6.7427150000000005</v>
      </c>
      <c r="Y291" s="3">
        <f>IF(LEFT(A291,1)="6",IF(计算!B$2&gt;明细!G291,明细!G291,INT(计算!B$2)),IF(计算!B$3&gt;明细!G291,明细!G291*2,INT(计算!B$3*2)))</f>
        <v>18</v>
      </c>
      <c r="Z291" s="4">
        <f t="shared" si="13"/>
        <v>121.36887000000002</v>
      </c>
      <c r="AA291" s="2" t="str">
        <f t="shared" si="14"/>
        <v>1701</v>
      </c>
    </row>
    <row r="292" spans="1:27" x14ac:dyDescent="0.15">
      <c r="A292" s="7" t="s">
        <v>640</v>
      </c>
      <c r="B292" s="3" t="s">
        <v>320</v>
      </c>
      <c r="C292" s="3" t="s">
        <v>5</v>
      </c>
      <c r="D292" s="3">
        <v>732626</v>
      </c>
      <c r="E292" s="3">
        <v>5267</v>
      </c>
      <c r="F292" s="3">
        <v>4740</v>
      </c>
      <c r="G292" s="3">
        <v>21</v>
      </c>
      <c r="H292" s="3">
        <v>2.1</v>
      </c>
      <c r="I292" s="3">
        <v>18.850000000000001</v>
      </c>
      <c r="J292" s="3">
        <v>58.88</v>
      </c>
      <c r="K292" s="4">
        <v>27.14</v>
      </c>
      <c r="L292" s="2">
        <v>42760</v>
      </c>
      <c r="M292" s="2">
        <v>42744</v>
      </c>
      <c r="N292" s="2">
        <v>42786</v>
      </c>
      <c r="O292" s="2">
        <v>42775</v>
      </c>
      <c r="P292" s="3">
        <v>20.75</v>
      </c>
      <c r="Q292" s="3">
        <v>55.57</v>
      </c>
      <c r="R292" s="5">
        <v>3.7900000000000003E-2</v>
      </c>
      <c r="S292" s="3">
        <v>3339.37</v>
      </c>
      <c r="T292" s="3">
        <v>7120</v>
      </c>
      <c r="U292" s="3">
        <v>6</v>
      </c>
      <c r="V292" s="3">
        <v>151.83000000000001</v>
      </c>
      <c r="W292" s="3">
        <v>28620</v>
      </c>
      <c r="X292" s="6">
        <f t="shared" si="12"/>
        <v>10.84698</v>
      </c>
      <c r="Y292" s="3">
        <f>IF(LEFT(A292,1)="6",IF(计算!B$2&gt;明细!G292,明细!G292,INT(计算!B$2)),IF(计算!B$3&gt;明细!G292,明细!G292*2,INT(计算!B$3*2)))</f>
        <v>0</v>
      </c>
      <c r="Z292" s="4">
        <f t="shared" si="13"/>
        <v>0</v>
      </c>
      <c r="AA292" s="2" t="str">
        <f t="shared" si="14"/>
        <v>1701</v>
      </c>
    </row>
    <row r="293" spans="1:27" x14ac:dyDescent="0.15">
      <c r="A293" s="7" t="s">
        <v>641</v>
      </c>
      <c r="B293" s="3" t="s">
        <v>321</v>
      </c>
      <c r="C293" s="3" t="s">
        <v>5</v>
      </c>
      <c r="D293" s="3">
        <v>732040</v>
      </c>
      <c r="E293" s="3">
        <v>1500</v>
      </c>
      <c r="F293" s="3">
        <v>1500</v>
      </c>
      <c r="G293" s="3">
        <v>15</v>
      </c>
      <c r="H293" s="3">
        <v>1.5</v>
      </c>
      <c r="I293" s="3">
        <v>16.440000000000001</v>
      </c>
      <c r="J293" s="3">
        <v>91.41</v>
      </c>
      <c r="K293" s="4">
        <v>23.67</v>
      </c>
      <c r="L293" s="2">
        <v>42760</v>
      </c>
      <c r="M293" s="2">
        <v>42744</v>
      </c>
      <c r="N293" s="2">
        <v>42788</v>
      </c>
      <c r="O293" s="2">
        <v>42775</v>
      </c>
      <c r="P293" s="3">
        <v>22.99</v>
      </c>
      <c r="Q293" s="3">
        <v>55.57</v>
      </c>
      <c r="R293" s="5">
        <v>1.43E-2</v>
      </c>
      <c r="U293" s="3">
        <v>11</v>
      </c>
      <c r="V293" s="3">
        <v>310.45999999999998</v>
      </c>
      <c r="W293" s="3">
        <v>51040</v>
      </c>
      <c r="X293" s="6">
        <f t="shared" si="12"/>
        <v>7.2987199999999994</v>
      </c>
      <c r="Y293" s="3">
        <f>IF(LEFT(A293,1)="6",IF(计算!B$2&gt;明细!G293,明细!G293,INT(计算!B$2)),IF(计算!B$3&gt;明细!G293,明细!G293*2,INT(计算!B$3*2)))</f>
        <v>0</v>
      </c>
      <c r="Z293" s="4">
        <f t="shared" si="13"/>
        <v>0</v>
      </c>
      <c r="AA293" s="2" t="str">
        <f t="shared" si="14"/>
        <v>1701</v>
      </c>
    </row>
    <row r="294" spans="1:27" x14ac:dyDescent="0.15">
      <c r="A294" s="7" t="s">
        <v>642</v>
      </c>
      <c r="B294" s="3" t="s">
        <v>322</v>
      </c>
      <c r="C294" s="3" t="s">
        <v>5</v>
      </c>
      <c r="D294" s="3">
        <v>300607</v>
      </c>
      <c r="E294" s="3">
        <v>1812</v>
      </c>
      <c r="F294" s="3">
        <v>1812</v>
      </c>
      <c r="G294" s="3">
        <v>18</v>
      </c>
      <c r="H294" s="3">
        <v>1.8</v>
      </c>
      <c r="I294" s="3">
        <v>18.739999999999998</v>
      </c>
      <c r="J294" s="3">
        <v>86.88</v>
      </c>
      <c r="K294" s="4">
        <v>26.99</v>
      </c>
      <c r="L294" s="2">
        <v>42760</v>
      </c>
      <c r="M294" s="2">
        <v>42744</v>
      </c>
      <c r="N294" s="2">
        <v>42788</v>
      </c>
      <c r="O294" s="2">
        <v>42775</v>
      </c>
      <c r="P294" s="3">
        <v>22.98</v>
      </c>
      <c r="Q294" s="3">
        <v>47.71</v>
      </c>
      <c r="R294" s="5">
        <v>1.49E-2</v>
      </c>
      <c r="U294" s="3">
        <v>11</v>
      </c>
      <c r="V294" s="3">
        <v>307.83999999999997</v>
      </c>
      <c r="W294" s="3">
        <v>28845</v>
      </c>
      <c r="X294" s="6">
        <f t="shared" si="12"/>
        <v>4.2979050000000001</v>
      </c>
      <c r="Y294" s="3">
        <f>IF(LEFT(A294,1)="6",IF(计算!B$2&gt;明细!G294,明细!G294,INT(计算!B$2)),IF(计算!B$3&gt;明细!G294,明细!G294*2,INT(计算!B$3*2)))</f>
        <v>18</v>
      </c>
      <c r="Z294" s="4">
        <f t="shared" si="13"/>
        <v>77.362290000000002</v>
      </c>
      <c r="AA294" s="2" t="str">
        <f t="shared" si="14"/>
        <v>1701</v>
      </c>
    </row>
    <row r="295" spans="1:27" x14ac:dyDescent="0.15">
      <c r="A295" s="7" t="s">
        <v>643</v>
      </c>
      <c r="B295" s="3" t="s">
        <v>317</v>
      </c>
      <c r="C295" s="3" t="s">
        <v>5</v>
      </c>
      <c r="D295" s="3">
        <v>732839</v>
      </c>
      <c r="E295" s="3">
        <v>7126</v>
      </c>
      <c r="F295" s="3">
        <v>6413</v>
      </c>
      <c r="G295" s="3">
        <v>28</v>
      </c>
      <c r="H295" s="3">
        <v>2.8</v>
      </c>
      <c r="I295" s="3">
        <v>16.78</v>
      </c>
      <c r="J295" s="3">
        <v>40.299999999999997</v>
      </c>
      <c r="K295" s="4">
        <v>24.16</v>
      </c>
      <c r="L295" s="2">
        <v>42761</v>
      </c>
      <c r="M295" s="2">
        <v>42749</v>
      </c>
      <c r="N295" s="2">
        <v>42788</v>
      </c>
      <c r="O295" s="2">
        <v>42780</v>
      </c>
      <c r="P295" s="3">
        <v>22.98</v>
      </c>
      <c r="Q295" s="3">
        <v>41.59</v>
      </c>
      <c r="R295" s="5">
        <v>4.5600000000000002E-2</v>
      </c>
      <c r="S295" s="3">
        <v>920.64</v>
      </c>
      <c r="T295" s="3">
        <v>3854</v>
      </c>
      <c r="U295" s="3">
        <v>4</v>
      </c>
      <c r="V295" s="3">
        <v>106.97</v>
      </c>
      <c r="W295" s="3">
        <v>17950</v>
      </c>
      <c r="X295" s="6">
        <f t="shared" si="12"/>
        <v>8.1852</v>
      </c>
      <c r="Y295" s="3">
        <f>IF(LEFT(A295,1)="6",IF(计算!B$2&gt;明细!G295,明细!G295,INT(计算!B$2)),IF(计算!B$3&gt;明细!G295,明细!G295*2,INT(计算!B$3*2)))</f>
        <v>0</v>
      </c>
      <c r="Z295" s="4">
        <f t="shared" si="13"/>
        <v>0</v>
      </c>
      <c r="AA295" s="2" t="str">
        <f t="shared" si="14"/>
        <v>1701</v>
      </c>
    </row>
    <row r="296" spans="1:27" x14ac:dyDescent="0.15">
      <c r="A296" s="7" t="s">
        <v>644</v>
      </c>
      <c r="B296" s="3" t="s">
        <v>318</v>
      </c>
      <c r="C296" s="3" t="s">
        <v>5</v>
      </c>
      <c r="D296" s="3">
        <v>732208</v>
      </c>
      <c r="E296" s="3">
        <v>2021</v>
      </c>
      <c r="F296" s="3">
        <v>1819</v>
      </c>
      <c r="G296" s="3">
        <v>7</v>
      </c>
      <c r="H296" s="3">
        <v>0.7</v>
      </c>
      <c r="I296" s="3">
        <v>24.83</v>
      </c>
      <c r="J296" s="3">
        <v>65.38</v>
      </c>
      <c r="K296" s="4">
        <v>35.76</v>
      </c>
      <c r="L296" s="2">
        <v>42761</v>
      </c>
      <c r="M296" s="2">
        <v>42745</v>
      </c>
      <c r="N296" s="2">
        <v>42788</v>
      </c>
      <c r="O296" s="2">
        <v>42776</v>
      </c>
      <c r="P296" s="3">
        <v>22.99</v>
      </c>
      <c r="Q296" s="3">
        <v>45.38</v>
      </c>
      <c r="R296" s="5">
        <v>2.8500000000000001E-2</v>
      </c>
      <c r="S296" s="3">
        <v>1872.57</v>
      </c>
      <c r="T296" s="3">
        <v>4063</v>
      </c>
      <c r="U296" s="3">
        <v>6</v>
      </c>
      <c r="V296" s="3">
        <v>142.93</v>
      </c>
      <c r="W296" s="3">
        <v>35490</v>
      </c>
      <c r="X296" s="6">
        <f t="shared" si="12"/>
        <v>10.114650000000001</v>
      </c>
      <c r="Y296" s="3">
        <f>IF(LEFT(A296,1)="6",IF(计算!B$2&gt;明细!G296,明细!G296,INT(计算!B$2)),IF(计算!B$3&gt;明细!G296,明细!G296*2,INT(计算!B$3*2)))</f>
        <v>0</v>
      </c>
      <c r="Z296" s="4">
        <f t="shared" si="13"/>
        <v>0</v>
      </c>
      <c r="AA296" s="2" t="str">
        <f t="shared" si="14"/>
        <v>1701</v>
      </c>
    </row>
    <row r="297" spans="1:27" x14ac:dyDescent="0.15">
      <c r="A297" s="7" t="s">
        <v>645</v>
      </c>
      <c r="B297" s="3" t="s">
        <v>319</v>
      </c>
      <c r="C297" s="3" t="s">
        <v>5</v>
      </c>
      <c r="D297" s="3">
        <v>300608</v>
      </c>
      <c r="E297" s="3">
        <v>1686</v>
      </c>
      <c r="F297" s="3">
        <v>1686</v>
      </c>
      <c r="G297" s="3">
        <v>16.5</v>
      </c>
      <c r="H297" s="3">
        <v>1.65</v>
      </c>
      <c r="I297" s="3">
        <v>16.16</v>
      </c>
      <c r="J297" s="3">
        <v>71.31</v>
      </c>
      <c r="K297" s="4">
        <v>23.27</v>
      </c>
      <c r="L297" s="2">
        <v>42761</v>
      </c>
      <c r="M297" s="2">
        <v>42748</v>
      </c>
      <c r="N297" s="2">
        <v>42788</v>
      </c>
      <c r="O297" s="2">
        <v>42779</v>
      </c>
      <c r="P297" s="3">
        <v>22.98</v>
      </c>
      <c r="Q297" s="3">
        <v>75.260000000000005</v>
      </c>
      <c r="R297" s="5">
        <v>1.4800000000000001E-2</v>
      </c>
      <c r="U297" s="3">
        <v>13</v>
      </c>
      <c r="V297" s="3">
        <v>344.49</v>
      </c>
      <c r="W297" s="3">
        <v>27835</v>
      </c>
      <c r="X297" s="6">
        <f t="shared" si="12"/>
        <v>4.11958</v>
      </c>
      <c r="Y297" s="3">
        <f>IF(LEFT(A297,1)="6",IF(计算!B$2&gt;明细!G297,明细!G297,INT(计算!B$2)),IF(计算!B$3&gt;明细!G297,明细!G297*2,INT(计算!B$3*2)))</f>
        <v>18</v>
      </c>
      <c r="Z297" s="4">
        <f t="shared" si="13"/>
        <v>74.152439999999999</v>
      </c>
      <c r="AA297" s="2" t="str">
        <f t="shared" si="14"/>
        <v>1701</v>
      </c>
    </row>
    <row r="298" spans="1:27" x14ac:dyDescent="0.15">
      <c r="A298" s="7" t="s">
        <v>646</v>
      </c>
      <c r="B298" s="3" t="s">
        <v>314</v>
      </c>
      <c r="C298" s="3" t="s">
        <v>5</v>
      </c>
      <c r="D298" s="3">
        <v>732615</v>
      </c>
      <c r="E298" s="3">
        <v>6000</v>
      </c>
      <c r="F298" s="3">
        <v>5400</v>
      </c>
      <c r="G298" s="3">
        <v>24</v>
      </c>
      <c r="H298" s="3">
        <v>2.4</v>
      </c>
      <c r="I298" s="3">
        <v>8.3699999999999992</v>
      </c>
      <c r="J298" s="3">
        <v>31.25</v>
      </c>
      <c r="K298" s="4">
        <v>12.05</v>
      </c>
      <c r="L298" s="2">
        <v>42769</v>
      </c>
      <c r="M298" s="2">
        <v>42779</v>
      </c>
      <c r="N298" s="2">
        <v>42788</v>
      </c>
      <c r="O298" s="2">
        <v>42779</v>
      </c>
      <c r="P298" s="3">
        <v>22.98</v>
      </c>
      <c r="Q298" s="3">
        <v>53.35</v>
      </c>
      <c r="R298" s="5">
        <v>4.1399999999999999E-2</v>
      </c>
      <c r="S298" s="3">
        <v>578.01</v>
      </c>
      <c r="T298" s="3">
        <v>4141</v>
      </c>
      <c r="U298" s="3">
        <v>11</v>
      </c>
      <c r="V298" s="3">
        <v>293.31</v>
      </c>
      <c r="W298" s="3">
        <v>24550</v>
      </c>
      <c r="X298" s="6">
        <f t="shared" si="12"/>
        <v>10.1637</v>
      </c>
      <c r="Y298" s="3">
        <f>IF(LEFT(A298,1)="6",IF(计算!B$2&gt;明细!G298,明细!G298,INT(计算!B$2)),IF(计算!B$3&gt;明细!G298,明细!G298*2,INT(计算!B$3*2)))</f>
        <v>0</v>
      </c>
      <c r="Z298" s="4">
        <f t="shared" si="13"/>
        <v>0</v>
      </c>
      <c r="AA298" s="2" t="str">
        <f t="shared" si="14"/>
        <v>1702</v>
      </c>
    </row>
    <row r="299" spans="1:27" x14ac:dyDescent="0.15">
      <c r="A299" s="7" t="s">
        <v>647</v>
      </c>
      <c r="B299" s="3" t="s">
        <v>315</v>
      </c>
      <c r="C299" s="3" t="s">
        <v>5</v>
      </c>
      <c r="D299" s="3">
        <v>732330</v>
      </c>
      <c r="E299" s="3">
        <v>1500</v>
      </c>
      <c r="F299" s="3">
        <v>1500</v>
      </c>
      <c r="G299" s="3">
        <v>15</v>
      </c>
      <c r="H299" s="3">
        <v>1.5</v>
      </c>
      <c r="I299" s="3">
        <v>18.190000000000001</v>
      </c>
      <c r="J299" s="3">
        <v>89.05</v>
      </c>
      <c r="K299" s="4">
        <v>26.19</v>
      </c>
      <c r="L299" s="2">
        <v>42769</v>
      </c>
      <c r="M299" s="2">
        <v>42779</v>
      </c>
      <c r="N299" s="2">
        <v>42788</v>
      </c>
      <c r="O299" s="2">
        <v>42779</v>
      </c>
      <c r="P299" s="3">
        <v>22.99</v>
      </c>
      <c r="Q299" s="3">
        <v>47.9</v>
      </c>
      <c r="R299" s="5">
        <v>1.47E-2</v>
      </c>
      <c r="U299" s="3">
        <v>11</v>
      </c>
      <c r="V299" s="3">
        <v>290.93</v>
      </c>
      <c r="W299" s="3">
        <v>52920</v>
      </c>
      <c r="X299" s="6">
        <f t="shared" si="12"/>
        <v>7.7792399999999997</v>
      </c>
      <c r="Y299" s="3">
        <f>IF(LEFT(A299,1)="6",IF(计算!B$2&gt;明细!G299,明细!G299,INT(计算!B$2)),IF(计算!B$3&gt;明细!G299,明细!G299*2,INT(计算!B$3*2)))</f>
        <v>0</v>
      </c>
      <c r="Z299" s="4">
        <f t="shared" si="13"/>
        <v>0</v>
      </c>
      <c r="AA299" s="2" t="str">
        <f t="shared" si="14"/>
        <v>1702</v>
      </c>
    </row>
    <row r="300" spans="1:27" x14ac:dyDescent="0.15">
      <c r="A300" s="7" t="s">
        <v>648</v>
      </c>
      <c r="B300" s="3" t="s">
        <v>316</v>
      </c>
      <c r="C300" s="3" t="s">
        <v>5</v>
      </c>
      <c r="D300" s="3">
        <v>300610</v>
      </c>
      <c r="E300" s="3">
        <v>2500</v>
      </c>
      <c r="F300" s="3">
        <v>2250</v>
      </c>
      <c r="G300" s="3">
        <v>10</v>
      </c>
      <c r="H300" s="3">
        <v>1</v>
      </c>
      <c r="I300" s="3">
        <v>10.57</v>
      </c>
      <c r="J300" s="3">
        <v>44.74</v>
      </c>
      <c r="K300" s="4">
        <v>15.22</v>
      </c>
      <c r="L300" s="2">
        <v>42769</v>
      </c>
      <c r="M300" s="2">
        <v>42779</v>
      </c>
      <c r="N300" s="2">
        <v>42788</v>
      </c>
      <c r="O300" s="2">
        <v>42779</v>
      </c>
      <c r="P300" s="3">
        <v>22.98</v>
      </c>
      <c r="Q300" s="3">
        <v>47.9</v>
      </c>
      <c r="R300" s="5">
        <v>2.7300000000000001E-2</v>
      </c>
      <c r="S300" s="3">
        <v>1110.1300000000001</v>
      </c>
      <c r="T300" s="3">
        <v>3177</v>
      </c>
      <c r="U300" s="3">
        <v>13</v>
      </c>
      <c r="V300" s="3">
        <v>343.61</v>
      </c>
      <c r="W300" s="3">
        <v>18160</v>
      </c>
      <c r="X300" s="6">
        <f t="shared" si="12"/>
        <v>4.9576799999999999</v>
      </c>
      <c r="Y300" s="3">
        <f>IF(LEFT(A300,1)="6",IF(计算!B$2&gt;明细!G300,明细!G300,INT(计算!B$2)),IF(计算!B$3&gt;明细!G300,明细!G300*2,INT(计算!B$3*2)))</f>
        <v>18</v>
      </c>
      <c r="Z300" s="4">
        <f t="shared" si="13"/>
        <v>89.23823999999999</v>
      </c>
      <c r="AA300" s="2" t="str">
        <f t="shared" si="14"/>
        <v>1702</v>
      </c>
    </row>
    <row r="301" spans="1:27" x14ac:dyDescent="0.15">
      <c r="A301" s="7" t="s">
        <v>649</v>
      </c>
      <c r="B301" s="3" t="s">
        <v>312</v>
      </c>
      <c r="C301" s="3" t="s">
        <v>5</v>
      </c>
      <c r="D301" s="3">
        <v>300609</v>
      </c>
      <c r="E301" s="3">
        <v>2500</v>
      </c>
      <c r="F301" s="3">
        <v>2250</v>
      </c>
      <c r="G301" s="3">
        <v>10</v>
      </c>
      <c r="H301" s="3">
        <v>1</v>
      </c>
      <c r="I301" s="3">
        <v>8.1199999999999992</v>
      </c>
      <c r="J301" s="3">
        <v>62.98</v>
      </c>
      <c r="K301" s="4">
        <v>11.69</v>
      </c>
      <c r="L301" s="2">
        <v>42772</v>
      </c>
      <c r="M301" s="2">
        <v>42781</v>
      </c>
      <c r="N301" s="2">
        <v>42788</v>
      </c>
      <c r="O301" s="2">
        <v>42781</v>
      </c>
      <c r="P301" s="3">
        <v>22.97</v>
      </c>
      <c r="Q301" s="3">
        <v>74.680000000000007</v>
      </c>
      <c r="R301" s="5">
        <v>2.7900000000000001E-2</v>
      </c>
      <c r="S301" s="3">
        <v>1839.38</v>
      </c>
      <c r="T301" s="3">
        <v>4206</v>
      </c>
      <c r="U301" s="3">
        <v>18</v>
      </c>
      <c r="V301" s="3">
        <v>680.17</v>
      </c>
      <c r="W301" s="3">
        <v>27615</v>
      </c>
      <c r="X301" s="6">
        <f t="shared" si="12"/>
        <v>7.7045850000000007</v>
      </c>
      <c r="Y301" s="3">
        <f>IF(LEFT(A301,1)="6",IF(计算!B$2&gt;明细!G301,明细!G301,INT(计算!B$2)),IF(计算!B$3&gt;明细!G301,明细!G301*2,INT(计算!B$3*2)))</f>
        <v>18</v>
      </c>
      <c r="Z301" s="4">
        <f t="shared" si="13"/>
        <v>138.68253000000001</v>
      </c>
      <c r="AA301" s="2" t="str">
        <f t="shared" si="14"/>
        <v>1702</v>
      </c>
    </row>
    <row r="302" spans="1:27" x14ac:dyDescent="0.15">
      <c r="A302" s="7" t="s">
        <v>650</v>
      </c>
      <c r="B302" s="3" t="s">
        <v>313</v>
      </c>
      <c r="C302" s="3" t="s">
        <v>5</v>
      </c>
      <c r="D302" s="3">
        <v>2848</v>
      </c>
      <c r="E302" s="3">
        <v>4180</v>
      </c>
      <c r="F302" s="3">
        <v>3762</v>
      </c>
      <c r="G302" s="3">
        <v>16.5</v>
      </c>
      <c r="H302" s="3">
        <v>1.65</v>
      </c>
      <c r="I302" s="3">
        <v>6.31</v>
      </c>
      <c r="J302" s="3">
        <v>36.71</v>
      </c>
      <c r="K302" s="4">
        <v>9.09</v>
      </c>
      <c r="L302" s="2">
        <v>42772</v>
      </c>
      <c r="M302" s="2">
        <v>42779</v>
      </c>
      <c r="N302" s="2">
        <v>42788</v>
      </c>
      <c r="O302" s="2">
        <v>42779</v>
      </c>
      <c r="P302" s="3">
        <v>22.98</v>
      </c>
      <c r="Q302" s="3">
        <v>54.86</v>
      </c>
      <c r="R302" s="5">
        <v>3.09E-2</v>
      </c>
      <c r="S302" s="3">
        <v>2012.08</v>
      </c>
      <c r="T302" s="3">
        <v>3334</v>
      </c>
      <c r="U302" s="3">
        <v>15</v>
      </c>
      <c r="V302" s="3">
        <v>481.62</v>
      </c>
      <c r="W302" s="3">
        <v>15195</v>
      </c>
      <c r="X302" s="6">
        <f t="shared" si="12"/>
        <v>4.6952550000000004</v>
      </c>
      <c r="Y302" s="3">
        <f>IF(LEFT(A302,1)="6",IF(计算!B$2&gt;明细!G302,明细!G302,INT(计算!B$2)),IF(计算!B$3&gt;明细!G302,明细!G302*2,INT(计算!B$3*2)))</f>
        <v>18</v>
      </c>
      <c r="Z302" s="4">
        <f t="shared" si="13"/>
        <v>84.514590000000013</v>
      </c>
      <c r="AA302" s="2" t="str">
        <f t="shared" si="14"/>
        <v>1702</v>
      </c>
    </row>
    <row r="303" spans="1:27" x14ac:dyDescent="0.15">
      <c r="A303" s="7" t="s">
        <v>651</v>
      </c>
      <c r="B303" s="3" t="s">
        <v>309</v>
      </c>
      <c r="C303" s="3" t="s">
        <v>5</v>
      </c>
      <c r="D303" s="3">
        <v>780212</v>
      </c>
      <c r="E303" s="3">
        <v>69800</v>
      </c>
      <c r="F303" s="3">
        <v>62820</v>
      </c>
      <c r="G303" s="3">
        <v>209</v>
      </c>
      <c r="H303" s="3">
        <v>20.9</v>
      </c>
      <c r="I303" s="3">
        <v>1.78</v>
      </c>
      <c r="J303" s="3">
        <v>14.2</v>
      </c>
      <c r="K303" s="4">
        <v>2.56</v>
      </c>
      <c r="L303" s="2">
        <v>42773</v>
      </c>
      <c r="M303" s="2">
        <v>42781</v>
      </c>
      <c r="N303" s="2">
        <v>42775</v>
      </c>
      <c r="O303" s="2">
        <v>42781</v>
      </c>
      <c r="P303" s="3">
        <v>556.25</v>
      </c>
      <c r="Q303" s="3">
        <v>95.44</v>
      </c>
      <c r="R303" s="5">
        <v>0.25019999999999998</v>
      </c>
      <c r="S303" s="3">
        <v>373.16</v>
      </c>
      <c r="T303" s="3">
        <v>3536</v>
      </c>
      <c r="U303" s="3">
        <v>15</v>
      </c>
      <c r="V303" s="3">
        <v>489.33</v>
      </c>
      <c r="W303" s="3">
        <v>8710</v>
      </c>
      <c r="X303" s="6">
        <f t="shared" si="12"/>
        <v>21.792419999999996</v>
      </c>
      <c r="Y303" s="3">
        <f>IF(LEFT(A303,1)="6",IF(计算!B$2&gt;明细!G303,明细!G303,INT(计算!B$2)),IF(计算!B$3&gt;明细!G303,明细!G303*2,INT(计算!B$3*2)))</f>
        <v>0</v>
      </c>
      <c r="Z303" s="4">
        <f t="shared" si="13"/>
        <v>0</v>
      </c>
      <c r="AA303" s="2" t="str">
        <f t="shared" si="14"/>
        <v>1702</v>
      </c>
    </row>
    <row r="304" spans="1:27" x14ac:dyDescent="0.15">
      <c r="A304" s="7" t="s">
        <v>652</v>
      </c>
      <c r="B304" s="3" t="s">
        <v>310</v>
      </c>
      <c r="C304" s="3" t="s">
        <v>5</v>
      </c>
      <c r="D304" s="3">
        <v>300615</v>
      </c>
      <c r="E304" s="3">
        <v>2000</v>
      </c>
      <c r="F304" s="3">
        <v>2000</v>
      </c>
      <c r="G304" s="3">
        <v>20</v>
      </c>
      <c r="H304" s="3">
        <v>2</v>
      </c>
      <c r="I304" s="3">
        <v>14.37</v>
      </c>
      <c r="J304" s="3">
        <v>59.01</v>
      </c>
      <c r="K304" s="4">
        <v>20.69</v>
      </c>
      <c r="L304" s="2">
        <v>42773</v>
      </c>
      <c r="M304" s="2">
        <v>42781</v>
      </c>
      <c r="N304" s="2">
        <v>42788</v>
      </c>
      <c r="O304" s="2">
        <v>42781</v>
      </c>
      <c r="P304" s="3">
        <v>22.98</v>
      </c>
      <c r="Q304" s="3">
        <v>54.86</v>
      </c>
      <c r="R304" s="5">
        <v>1.61E-2</v>
      </c>
      <c r="U304" s="3">
        <v>11</v>
      </c>
      <c r="V304" s="3">
        <v>302.23</v>
      </c>
      <c r="W304" s="3">
        <v>21715</v>
      </c>
      <c r="X304" s="6">
        <f t="shared" si="12"/>
        <v>3.4961149999999996</v>
      </c>
      <c r="Y304" s="3">
        <f>IF(LEFT(A304,1)="6",IF(计算!B$2&gt;明细!G304,明细!G304,INT(计算!B$2)),IF(计算!B$3&gt;明细!G304,明细!G304*2,INT(计算!B$3*2)))</f>
        <v>18</v>
      </c>
      <c r="Z304" s="4">
        <f t="shared" si="13"/>
        <v>62.930069999999994</v>
      </c>
      <c r="AA304" s="2" t="str">
        <f t="shared" si="14"/>
        <v>1702</v>
      </c>
    </row>
    <row r="305" spans="1:27" x14ac:dyDescent="0.15">
      <c r="A305" s="7" t="s">
        <v>653</v>
      </c>
      <c r="B305" s="3" t="s">
        <v>311</v>
      </c>
      <c r="C305" s="3" t="s">
        <v>5</v>
      </c>
      <c r="D305" s="3">
        <v>300612</v>
      </c>
      <c r="E305" s="3">
        <v>1800</v>
      </c>
      <c r="F305" s="3">
        <v>1800</v>
      </c>
      <c r="G305" s="3">
        <v>18</v>
      </c>
      <c r="H305" s="3">
        <v>1.8</v>
      </c>
      <c r="I305" s="3">
        <v>16.14</v>
      </c>
      <c r="J305" s="3">
        <v>93.4</v>
      </c>
      <c r="K305" s="4">
        <v>23.24</v>
      </c>
      <c r="L305" s="2">
        <v>42773</v>
      </c>
      <c r="M305" s="2">
        <v>42781</v>
      </c>
      <c r="N305" s="2">
        <v>42788</v>
      </c>
      <c r="O305" s="2">
        <v>42781</v>
      </c>
      <c r="P305" s="3">
        <v>22.98</v>
      </c>
      <c r="Q305" s="3">
        <v>51.74</v>
      </c>
      <c r="R305" s="5">
        <v>1.54E-2</v>
      </c>
      <c r="U305" s="3">
        <v>12</v>
      </c>
      <c r="V305" s="3">
        <v>336.31</v>
      </c>
      <c r="W305" s="3">
        <v>27140</v>
      </c>
      <c r="X305" s="6">
        <f t="shared" si="12"/>
        <v>4.1795600000000004</v>
      </c>
      <c r="Y305" s="3">
        <f>IF(LEFT(A305,1)="6",IF(计算!B$2&gt;明细!G305,明细!G305,INT(计算!B$2)),IF(计算!B$3&gt;明细!G305,明细!G305*2,INT(计算!B$3*2)))</f>
        <v>18</v>
      </c>
      <c r="Z305" s="4">
        <f t="shared" si="13"/>
        <v>75.232080000000011</v>
      </c>
      <c r="AA305" s="2" t="str">
        <f t="shared" si="14"/>
        <v>1702</v>
      </c>
    </row>
    <row r="306" spans="1:27" x14ac:dyDescent="0.15">
      <c r="A306" s="7" t="s">
        <v>654</v>
      </c>
      <c r="B306" s="3" t="s">
        <v>307</v>
      </c>
      <c r="C306" s="3" t="s">
        <v>5</v>
      </c>
      <c r="D306" s="3">
        <v>732603</v>
      </c>
      <c r="E306" s="3">
        <v>4001</v>
      </c>
      <c r="F306" s="3">
        <v>3601</v>
      </c>
      <c r="G306" s="3">
        <v>12</v>
      </c>
      <c r="H306" s="3">
        <v>1.2</v>
      </c>
      <c r="I306" s="3">
        <v>6.74</v>
      </c>
      <c r="J306" s="3">
        <v>39.69</v>
      </c>
      <c r="K306" s="4">
        <v>9.7100000000000009</v>
      </c>
      <c r="L306" s="2">
        <v>42775</v>
      </c>
      <c r="M306" s="2">
        <v>42783</v>
      </c>
      <c r="N306" s="2">
        <v>42788</v>
      </c>
      <c r="O306" s="2">
        <v>42783</v>
      </c>
      <c r="P306" s="3">
        <v>22.97</v>
      </c>
      <c r="Q306" s="3">
        <v>43.56</v>
      </c>
      <c r="R306" s="5">
        <v>3.8399999999999997E-2</v>
      </c>
      <c r="S306" s="3">
        <v>282.11</v>
      </c>
      <c r="T306" s="3">
        <v>2595</v>
      </c>
      <c r="U306" s="3">
        <v>15</v>
      </c>
      <c r="V306" s="3">
        <v>487.83</v>
      </c>
      <c r="W306" s="3">
        <v>32880</v>
      </c>
      <c r="X306" s="6">
        <f t="shared" si="12"/>
        <v>12.625919999999999</v>
      </c>
      <c r="Y306" s="3">
        <f>IF(LEFT(A306,1)="6",IF(计算!B$2&gt;明细!G306,明细!G306,INT(计算!B$2)),IF(计算!B$3&gt;明细!G306,明细!G306*2,INT(计算!B$3*2)))</f>
        <v>0</v>
      </c>
      <c r="Z306" s="4">
        <f t="shared" si="13"/>
        <v>0</v>
      </c>
      <c r="AA306" s="2" t="str">
        <f t="shared" si="14"/>
        <v>1702</v>
      </c>
    </row>
    <row r="307" spans="1:27" x14ac:dyDescent="0.15">
      <c r="A307" s="7" t="s">
        <v>655</v>
      </c>
      <c r="B307" s="3" t="s">
        <v>308</v>
      </c>
      <c r="C307" s="3" t="s">
        <v>5</v>
      </c>
      <c r="D307" s="3">
        <v>2849</v>
      </c>
      <c r="E307" s="3">
        <v>2167</v>
      </c>
      <c r="F307" s="3">
        <v>1950</v>
      </c>
      <c r="G307" s="3">
        <v>8</v>
      </c>
      <c r="H307" s="3">
        <v>0.8</v>
      </c>
      <c r="I307" s="3">
        <v>12.08</v>
      </c>
      <c r="J307" s="3">
        <v>57.3</v>
      </c>
      <c r="K307" s="4">
        <v>17.399999999999999</v>
      </c>
      <c r="L307" s="2">
        <v>42775</v>
      </c>
      <c r="M307" s="2">
        <v>42783</v>
      </c>
      <c r="N307" s="2">
        <v>42788</v>
      </c>
      <c r="O307" s="2">
        <v>42783</v>
      </c>
      <c r="P307" s="3">
        <v>22.99</v>
      </c>
      <c r="Q307" s="3">
        <v>61.24</v>
      </c>
      <c r="R307" s="5">
        <v>2.3400000000000001E-2</v>
      </c>
      <c r="S307" s="3">
        <v>850.47</v>
      </c>
      <c r="T307" s="3">
        <v>4221</v>
      </c>
      <c r="U307" s="3">
        <v>14</v>
      </c>
      <c r="V307" s="3">
        <v>434.19</v>
      </c>
      <c r="W307" s="3">
        <v>26225</v>
      </c>
      <c r="X307" s="6">
        <f t="shared" si="12"/>
        <v>6.1366499999999995</v>
      </c>
      <c r="Y307" s="3">
        <f>IF(LEFT(A307,1)="6",IF(计算!B$2&gt;明细!G307,明细!G307,INT(计算!B$2)),IF(计算!B$3&gt;明细!G307,明细!G307*2,INT(计算!B$3*2)))</f>
        <v>16</v>
      </c>
      <c r="Z307" s="4">
        <f t="shared" si="13"/>
        <v>98.186399999999992</v>
      </c>
      <c r="AA307" s="2" t="str">
        <f t="shared" si="14"/>
        <v>1702</v>
      </c>
    </row>
    <row r="308" spans="1:27" x14ac:dyDescent="0.15">
      <c r="A308" s="7" t="s">
        <v>656</v>
      </c>
      <c r="B308" s="3" t="s">
        <v>305</v>
      </c>
      <c r="C308" s="3" t="s">
        <v>5</v>
      </c>
      <c r="D308" s="3">
        <v>732817</v>
      </c>
      <c r="E308" s="3">
        <v>11250</v>
      </c>
      <c r="F308" s="3">
        <v>10125</v>
      </c>
      <c r="G308" s="3">
        <v>33</v>
      </c>
      <c r="H308" s="3">
        <v>3.3</v>
      </c>
      <c r="I308" s="3">
        <v>4.04</v>
      </c>
      <c r="J308" s="3">
        <v>23.66</v>
      </c>
      <c r="K308" s="4">
        <v>5.82</v>
      </c>
      <c r="L308" s="2">
        <v>42776</v>
      </c>
      <c r="M308" s="2">
        <v>42786</v>
      </c>
      <c r="N308" s="2">
        <v>42788</v>
      </c>
      <c r="O308" s="2">
        <v>42786</v>
      </c>
      <c r="P308" s="3">
        <v>22.99</v>
      </c>
      <c r="Q308" s="3">
        <v>24.34</v>
      </c>
      <c r="R308" s="5">
        <v>6.4600000000000005E-2</v>
      </c>
      <c r="S308" s="3">
        <v>337.02</v>
      </c>
      <c r="T308" s="3">
        <v>2630</v>
      </c>
      <c r="U308" s="3">
        <v>15</v>
      </c>
      <c r="V308" s="3">
        <v>472.28</v>
      </c>
      <c r="W308" s="3">
        <v>19080</v>
      </c>
      <c r="X308" s="6">
        <f t="shared" si="12"/>
        <v>12.32568</v>
      </c>
      <c r="Y308" s="3">
        <f>IF(LEFT(A308,1)="6",IF(计算!B$2&gt;明细!G308,明细!G308,INT(计算!B$2)),IF(计算!B$3&gt;明细!G308,明细!G308*2,INT(计算!B$3*2)))</f>
        <v>0</v>
      </c>
      <c r="Z308" s="4">
        <f t="shared" si="13"/>
        <v>0</v>
      </c>
      <c r="AA308" s="2" t="str">
        <f t="shared" si="14"/>
        <v>1702</v>
      </c>
    </row>
    <row r="309" spans="1:27" x14ac:dyDescent="0.15">
      <c r="A309" s="7" t="s">
        <v>657</v>
      </c>
      <c r="B309" s="3" t="s">
        <v>306</v>
      </c>
      <c r="C309" s="3" t="s">
        <v>5</v>
      </c>
      <c r="D309" s="3">
        <v>300613</v>
      </c>
      <c r="E309" s="3">
        <v>1111</v>
      </c>
      <c r="F309" s="3">
        <v>1111</v>
      </c>
      <c r="G309" s="3">
        <v>11</v>
      </c>
      <c r="H309" s="3">
        <v>1.1000000000000001</v>
      </c>
      <c r="I309" s="3">
        <v>55.64</v>
      </c>
      <c r="J309" s="3">
        <v>251.39</v>
      </c>
      <c r="K309" s="4">
        <v>80.12</v>
      </c>
      <c r="L309" s="2">
        <v>42776</v>
      </c>
      <c r="M309" s="2">
        <v>42786</v>
      </c>
      <c r="N309" s="2">
        <v>42788</v>
      </c>
      <c r="O309" s="2">
        <v>42786</v>
      </c>
      <c r="P309" s="3">
        <v>22.99</v>
      </c>
      <c r="Q309" s="3">
        <v>73.13</v>
      </c>
      <c r="R309" s="5">
        <v>1.21E-2</v>
      </c>
      <c r="U309" s="3">
        <v>13</v>
      </c>
      <c r="V309" s="3">
        <v>392.09</v>
      </c>
      <c r="W309" s="3">
        <v>109079</v>
      </c>
      <c r="X309" s="6">
        <f t="shared" si="12"/>
        <v>13.198558999999999</v>
      </c>
      <c r="Y309" s="3">
        <f>IF(LEFT(A309,1)="6",IF(计算!B$2&gt;明细!G309,明细!G309,INT(计算!B$2)),IF(计算!B$3&gt;明细!G309,明细!G309*2,INT(计算!B$3*2)))</f>
        <v>18</v>
      </c>
      <c r="Z309" s="4">
        <f t="shared" si="13"/>
        <v>237.574062</v>
      </c>
      <c r="AA309" s="2" t="str">
        <f t="shared" si="14"/>
        <v>1702</v>
      </c>
    </row>
    <row r="310" spans="1:27" x14ac:dyDescent="0.15">
      <c r="A310" s="7" t="s">
        <v>658</v>
      </c>
      <c r="B310" s="3" t="s">
        <v>303</v>
      </c>
      <c r="C310" s="3" t="s">
        <v>5</v>
      </c>
      <c r="D310" s="3">
        <v>730939</v>
      </c>
      <c r="E310" s="3">
        <v>18150</v>
      </c>
      <c r="F310" s="3">
        <v>16335</v>
      </c>
      <c r="G310" s="3">
        <v>54</v>
      </c>
      <c r="H310" s="3">
        <v>5.4</v>
      </c>
      <c r="I310" s="3">
        <v>3.12</v>
      </c>
      <c r="J310" s="3">
        <v>18.510000000000002</v>
      </c>
      <c r="K310" s="4">
        <v>4.49</v>
      </c>
      <c r="L310" s="2">
        <v>42779</v>
      </c>
      <c r="M310" s="2">
        <v>42787</v>
      </c>
      <c r="N310" s="2">
        <v>42788</v>
      </c>
      <c r="O310" s="2">
        <v>42787</v>
      </c>
      <c r="P310" s="3">
        <v>22.92</v>
      </c>
      <c r="Q310" s="3">
        <v>18.239999999999998</v>
      </c>
      <c r="R310" s="5">
        <v>8.6199999999999999E-2</v>
      </c>
      <c r="S310" s="3">
        <v>633.41999999999996</v>
      </c>
      <c r="T310" s="3">
        <v>4005</v>
      </c>
      <c r="U310" s="3">
        <v>14</v>
      </c>
      <c r="V310" s="3">
        <v>429.81</v>
      </c>
      <c r="W310" s="3">
        <v>13410</v>
      </c>
      <c r="X310" s="6">
        <f t="shared" si="12"/>
        <v>11.559419999999999</v>
      </c>
      <c r="Y310" s="3">
        <f>IF(LEFT(A310,1)="6",IF(计算!B$2&gt;明细!G310,明细!G310,INT(计算!B$2)),IF(计算!B$3&gt;明细!G310,明细!G310*2,INT(计算!B$3*2)))</f>
        <v>0</v>
      </c>
      <c r="Z310" s="4">
        <f t="shared" si="13"/>
        <v>0</v>
      </c>
      <c r="AA310" s="2" t="str">
        <f t="shared" si="14"/>
        <v>1702</v>
      </c>
    </row>
    <row r="311" spans="1:27" x14ac:dyDescent="0.15">
      <c r="A311" s="7" t="s">
        <v>659</v>
      </c>
      <c r="B311" s="3" t="s">
        <v>304</v>
      </c>
      <c r="C311" s="3" t="s">
        <v>5</v>
      </c>
      <c r="D311" s="3">
        <v>300611</v>
      </c>
      <c r="E311" s="3">
        <v>2237</v>
      </c>
      <c r="F311" s="3">
        <v>2013</v>
      </c>
      <c r="G311" s="3">
        <v>8.5</v>
      </c>
      <c r="H311" s="3">
        <v>0.85</v>
      </c>
      <c r="I311" s="3">
        <v>11.97</v>
      </c>
      <c r="J311" s="3">
        <v>64.7</v>
      </c>
      <c r="K311" s="4">
        <v>17.239999999999998</v>
      </c>
      <c r="L311" s="2">
        <v>42779</v>
      </c>
      <c r="M311" s="2">
        <v>42786</v>
      </c>
      <c r="N311" s="2">
        <v>42788</v>
      </c>
      <c r="O311" s="2">
        <v>42786</v>
      </c>
      <c r="P311" s="3">
        <v>22.99</v>
      </c>
      <c r="Q311" s="3">
        <v>46.03</v>
      </c>
      <c r="R311" s="5">
        <v>2.5700000000000001E-2</v>
      </c>
      <c r="S311" s="3">
        <v>1228.53</v>
      </c>
      <c r="T311" s="3">
        <v>4011</v>
      </c>
      <c r="U311" s="3">
        <v>13</v>
      </c>
      <c r="V311" s="3">
        <v>389.64</v>
      </c>
      <c r="W311" s="3">
        <v>23320</v>
      </c>
      <c r="X311" s="6">
        <f t="shared" si="12"/>
        <v>5.993240000000001</v>
      </c>
      <c r="Y311" s="3">
        <f>IF(LEFT(A311,1)="6",IF(计算!B$2&gt;明细!G311,明细!G311,INT(计算!B$2)),IF(计算!B$3&gt;明细!G311,明细!G311*2,INT(计算!B$3*2)))</f>
        <v>17</v>
      </c>
      <c r="Z311" s="4">
        <f t="shared" si="13"/>
        <v>101.88508000000002</v>
      </c>
      <c r="AA311" s="2" t="str">
        <f t="shared" si="14"/>
        <v>1702</v>
      </c>
    </row>
    <row r="312" spans="1:27" x14ac:dyDescent="0.15">
      <c r="A312" s="7" t="s">
        <v>660</v>
      </c>
      <c r="B312" s="3" t="s">
        <v>301</v>
      </c>
      <c r="C312" s="3" t="s">
        <v>5</v>
      </c>
      <c r="D312" s="3">
        <v>732345</v>
      </c>
      <c r="E312" s="3">
        <v>5401</v>
      </c>
      <c r="F312" s="3">
        <v>4861</v>
      </c>
      <c r="G312" s="3">
        <v>21</v>
      </c>
      <c r="H312" s="3">
        <v>2.1</v>
      </c>
      <c r="I312" s="3">
        <v>11.12</v>
      </c>
      <c r="J312" s="3">
        <v>44.57</v>
      </c>
      <c r="K312" s="4">
        <v>16.010000000000002</v>
      </c>
      <c r="L312" s="2">
        <v>42780</v>
      </c>
      <c r="M312" s="2">
        <v>42788</v>
      </c>
      <c r="N312" s="2">
        <v>42788</v>
      </c>
      <c r="O312" s="2">
        <v>42788</v>
      </c>
      <c r="P312" s="3">
        <v>22.99</v>
      </c>
      <c r="Q312" s="3">
        <v>34.520000000000003</v>
      </c>
      <c r="R312" s="5">
        <v>3.78E-2</v>
      </c>
      <c r="S312" s="3">
        <v>683.81</v>
      </c>
      <c r="T312" s="3">
        <v>2739</v>
      </c>
      <c r="U312" s="3">
        <v>11</v>
      </c>
      <c r="V312" s="3">
        <v>304.5</v>
      </c>
      <c r="W312" s="3">
        <v>33860</v>
      </c>
      <c r="X312" s="6">
        <f t="shared" si="12"/>
        <v>12.799079999999998</v>
      </c>
      <c r="Y312" s="3">
        <f>IF(LEFT(A312,1)="6",IF(计算!B$2&gt;明细!G312,明细!G312,INT(计算!B$2)),IF(计算!B$3&gt;明细!G312,明细!G312*2,INT(计算!B$3*2)))</f>
        <v>0</v>
      </c>
      <c r="Z312" s="4">
        <f t="shared" si="13"/>
        <v>0</v>
      </c>
      <c r="AA312" s="2" t="str">
        <f t="shared" si="14"/>
        <v>1702</v>
      </c>
    </row>
    <row r="313" spans="1:27" x14ac:dyDescent="0.15">
      <c r="A313" s="7" t="s">
        <v>661</v>
      </c>
      <c r="B313" s="3" t="s">
        <v>302</v>
      </c>
      <c r="C313" s="3" t="s">
        <v>5</v>
      </c>
      <c r="D313" s="3">
        <v>732238</v>
      </c>
      <c r="E313" s="3">
        <v>3000</v>
      </c>
      <c r="F313" s="3">
        <v>2700</v>
      </c>
      <c r="G313" s="3">
        <v>12</v>
      </c>
      <c r="H313" s="3">
        <v>1.2</v>
      </c>
      <c r="I313" s="3">
        <v>13.31</v>
      </c>
      <c r="J313" s="3">
        <v>44.17</v>
      </c>
      <c r="K313" s="4">
        <v>19.170000000000002</v>
      </c>
      <c r="L313" s="2">
        <v>42780</v>
      </c>
      <c r="M313" s="2">
        <v>42788</v>
      </c>
      <c r="N313" s="2">
        <v>42788</v>
      </c>
      <c r="O313" s="2">
        <v>42788</v>
      </c>
      <c r="P313" s="3">
        <v>22.99</v>
      </c>
      <c r="Q313" s="3">
        <v>41.27</v>
      </c>
      <c r="R313" s="5">
        <v>2.8400000000000002E-2</v>
      </c>
      <c r="S313" s="3">
        <v>613.66999999999996</v>
      </c>
      <c r="T313" s="3">
        <v>2728</v>
      </c>
      <c r="U313" s="3">
        <v>11</v>
      </c>
      <c r="V313" s="3">
        <v>298.5</v>
      </c>
      <c r="W313" s="3">
        <v>39730</v>
      </c>
      <c r="X313" s="6">
        <f t="shared" si="12"/>
        <v>11.283320000000002</v>
      </c>
      <c r="Y313" s="3">
        <f>IF(LEFT(A313,1)="6",IF(计算!B$2&gt;明细!G313,明细!G313,INT(计算!B$2)),IF(计算!B$3&gt;明细!G313,明细!G313*2,INT(计算!B$3*2)))</f>
        <v>0</v>
      </c>
      <c r="Z313" s="4">
        <f t="shared" si="13"/>
        <v>0</v>
      </c>
      <c r="AA313" s="2" t="str">
        <f t="shared" si="14"/>
        <v>1702</v>
      </c>
    </row>
    <row r="314" spans="1:27" x14ac:dyDescent="0.15">
      <c r="A314" s="7" t="s">
        <v>662</v>
      </c>
      <c r="B314" s="3" t="s">
        <v>299</v>
      </c>
      <c r="C314" s="3" t="s">
        <v>5</v>
      </c>
      <c r="D314" s="3">
        <v>300619</v>
      </c>
      <c r="E314" s="3">
        <v>1868</v>
      </c>
      <c r="F314" s="3">
        <v>1868</v>
      </c>
      <c r="G314" s="3">
        <v>18.5</v>
      </c>
      <c r="H314" s="3">
        <v>1.85</v>
      </c>
      <c r="I314" s="3">
        <v>10.98</v>
      </c>
      <c r="J314" s="3">
        <v>74.89</v>
      </c>
      <c r="K314" s="4">
        <v>15.81</v>
      </c>
      <c r="L314" s="2">
        <v>42783</v>
      </c>
      <c r="M314" s="2">
        <v>42767</v>
      </c>
      <c r="N314" s="2">
        <v>42816</v>
      </c>
      <c r="O314" s="2">
        <v>42795</v>
      </c>
      <c r="P314" s="3">
        <v>22.98</v>
      </c>
      <c r="Q314" s="3">
        <v>73.790000000000006</v>
      </c>
      <c r="R314" s="5">
        <v>1.4999999999999999E-2</v>
      </c>
      <c r="U314" s="3">
        <v>18</v>
      </c>
      <c r="V314" s="3">
        <v>686.98</v>
      </c>
      <c r="W314" s="3">
        <v>37715</v>
      </c>
      <c r="X314" s="6">
        <f t="shared" si="12"/>
        <v>5.6572500000000003</v>
      </c>
      <c r="Y314" s="3">
        <f>IF(LEFT(A314,1)="6",IF(计算!B$2&gt;明细!G314,明细!G314,INT(计算!B$2)),IF(计算!B$3&gt;明细!G314,明细!G314*2,INT(计算!B$3*2)))</f>
        <v>18</v>
      </c>
      <c r="Z314" s="4">
        <f t="shared" si="13"/>
        <v>101.8305</v>
      </c>
      <c r="AA314" s="2" t="str">
        <f t="shared" si="14"/>
        <v>1702</v>
      </c>
    </row>
    <row r="315" spans="1:27" x14ac:dyDescent="0.15">
      <c r="A315" s="7" t="s">
        <v>663</v>
      </c>
      <c r="B315" s="3" t="s">
        <v>300</v>
      </c>
      <c r="C315" s="3" t="s">
        <v>5</v>
      </c>
      <c r="D315" s="3">
        <v>300617</v>
      </c>
      <c r="E315" s="3">
        <v>1667</v>
      </c>
      <c r="F315" s="3">
        <v>1667</v>
      </c>
      <c r="G315" s="3">
        <v>16.5</v>
      </c>
      <c r="H315" s="3">
        <v>1.65</v>
      </c>
      <c r="I315" s="3">
        <v>24.38</v>
      </c>
      <c r="J315" s="3">
        <v>104.8</v>
      </c>
      <c r="K315" s="4">
        <v>35.11</v>
      </c>
      <c r="L315" s="2">
        <v>42783</v>
      </c>
      <c r="M315" s="2">
        <v>42794</v>
      </c>
      <c r="N315" s="2">
        <v>42788</v>
      </c>
      <c r="O315" s="2">
        <v>42794</v>
      </c>
      <c r="P315" s="3">
        <v>22.99</v>
      </c>
      <c r="Q315" s="3">
        <v>33.9</v>
      </c>
      <c r="R315" s="5">
        <v>1.4200000000000001E-2</v>
      </c>
      <c r="U315" s="3">
        <v>14</v>
      </c>
      <c r="V315" s="3">
        <v>422.93</v>
      </c>
      <c r="W315" s="3">
        <v>51555</v>
      </c>
      <c r="X315" s="6">
        <f t="shared" si="12"/>
        <v>7.3208099999999998</v>
      </c>
      <c r="Y315" s="3">
        <f>IF(LEFT(A315,1)="6",IF(计算!B$2&gt;明细!G315,明细!G315,INT(计算!B$2)),IF(计算!B$3&gt;明细!G315,明细!G315*2,INT(计算!B$3*2)))</f>
        <v>18</v>
      </c>
      <c r="Z315" s="4">
        <f t="shared" si="13"/>
        <v>131.77457999999999</v>
      </c>
      <c r="AA315" s="2" t="str">
        <f t="shared" si="14"/>
        <v>1702</v>
      </c>
    </row>
    <row r="316" spans="1:27" x14ac:dyDescent="0.15">
      <c r="A316" s="7" t="s">
        <v>664</v>
      </c>
      <c r="B316" s="3" t="s">
        <v>298</v>
      </c>
      <c r="C316" s="3" t="s">
        <v>5</v>
      </c>
      <c r="D316" s="3">
        <v>2850</v>
      </c>
      <c r="E316" s="3">
        <v>3500</v>
      </c>
      <c r="F316" s="3">
        <v>3150</v>
      </c>
      <c r="G316" s="3">
        <v>14</v>
      </c>
      <c r="H316" s="3">
        <v>1.4</v>
      </c>
      <c r="I316" s="3">
        <v>37.700000000000003</v>
      </c>
      <c r="J316" s="3">
        <v>118.59</v>
      </c>
      <c r="K316" s="4">
        <v>54.29</v>
      </c>
      <c r="L316" s="2">
        <v>42789</v>
      </c>
      <c r="M316" s="2">
        <v>42768</v>
      </c>
      <c r="N316" s="2">
        <v>42816</v>
      </c>
      <c r="O316" s="2">
        <v>42796</v>
      </c>
      <c r="P316" s="3">
        <v>22.99</v>
      </c>
      <c r="Q316" s="3">
        <v>63.8</v>
      </c>
      <c r="R316" s="5">
        <v>2.6599999999999999E-2</v>
      </c>
      <c r="S316" s="3">
        <v>3399.81</v>
      </c>
      <c r="T316" s="3">
        <v>3551</v>
      </c>
      <c r="U316" s="3">
        <v>9</v>
      </c>
      <c r="V316" s="3">
        <v>236.18</v>
      </c>
      <c r="W316" s="3">
        <v>44520</v>
      </c>
      <c r="X316" s="6">
        <f t="shared" si="12"/>
        <v>11.842319999999999</v>
      </c>
      <c r="Y316" s="3">
        <f>IF(LEFT(A316,1)="6",IF(计算!B$2&gt;明细!G316,明细!G316,INT(计算!B$2)),IF(计算!B$3&gt;明细!G316,明细!G316*2,INT(计算!B$3*2)))</f>
        <v>18</v>
      </c>
      <c r="Z316" s="4">
        <f t="shared" si="13"/>
        <v>213.16175999999999</v>
      </c>
      <c r="AA316" s="2" t="str">
        <f t="shared" si="14"/>
        <v>1702</v>
      </c>
    </row>
    <row r="317" spans="1:27" x14ac:dyDescent="0.15">
      <c r="A317" s="7" t="s">
        <v>665</v>
      </c>
      <c r="B317" s="3" t="s">
        <v>296</v>
      </c>
      <c r="C317" s="3" t="s">
        <v>5</v>
      </c>
      <c r="D317" s="3">
        <v>732578</v>
      </c>
      <c r="E317" s="3">
        <v>2200</v>
      </c>
      <c r="F317" s="3">
        <v>1980</v>
      </c>
      <c r="G317" s="3">
        <v>8</v>
      </c>
      <c r="H317" s="3">
        <v>0.8</v>
      </c>
      <c r="I317" s="3">
        <v>12.26</v>
      </c>
      <c r="J317" s="3">
        <v>65.86</v>
      </c>
      <c r="K317" s="4">
        <v>17.649999999999999</v>
      </c>
      <c r="L317" s="2">
        <v>42790</v>
      </c>
      <c r="M317" s="2">
        <v>42772</v>
      </c>
      <c r="N317" s="2">
        <v>42816</v>
      </c>
      <c r="O317" s="2">
        <v>42800</v>
      </c>
      <c r="P317" s="3">
        <v>22.99</v>
      </c>
      <c r="Q317" s="3">
        <v>35.299999999999997</v>
      </c>
      <c r="R317" s="5">
        <v>2.6800000000000001E-2</v>
      </c>
      <c r="S317" s="3">
        <v>981.29</v>
      </c>
      <c r="T317" s="3">
        <v>4635</v>
      </c>
      <c r="U317" s="3">
        <v>14</v>
      </c>
      <c r="V317" s="3">
        <v>446.98</v>
      </c>
      <c r="W317" s="3">
        <v>54800</v>
      </c>
      <c r="X317" s="6">
        <f t="shared" si="12"/>
        <v>14.686400000000001</v>
      </c>
      <c r="Y317" s="3">
        <f>IF(LEFT(A317,1)="6",IF(计算!B$2&gt;明细!G317,明细!G317,INT(计算!B$2)),IF(计算!B$3&gt;明细!G317,明细!G317*2,INT(计算!B$3*2)))</f>
        <v>0</v>
      </c>
      <c r="Z317" s="4">
        <f t="shared" si="13"/>
        <v>0</v>
      </c>
      <c r="AA317" s="2" t="str">
        <f t="shared" si="14"/>
        <v>1702</v>
      </c>
    </row>
    <row r="318" spans="1:27" x14ac:dyDescent="0.15">
      <c r="A318" s="7" t="s">
        <v>666</v>
      </c>
      <c r="B318" s="3" t="s">
        <v>297</v>
      </c>
      <c r="C318" s="3" t="s">
        <v>5</v>
      </c>
      <c r="D318" s="3">
        <v>2851</v>
      </c>
      <c r="E318" s="3">
        <v>4450</v>
      </c>
      <c r="F318" s="3">
        <v>4005</v>
      </c>
      <c r="G318" s="3">
        <v>17.5</v>
      </c>
      <c r="H318" s="3">
        <v>1.75</v>
      </c>
      <c r="I318" s="3">
        <v>12.17</v>
      </c>
      <c r="J318" s="3">
        <v>76.88</v>
      </c>
      <c r="K318" s="4">
        <v>17.52</v>
      </c>
      <c r="L318" s="2">
        <v>42790</v>
      </c>
      <c r="M318" s="2">
        <v>42772</v>
      </c>
      <c r="N318" s="2">
        <v>42816</v>
      </c>
      <c r="O318" s="2">
        <v>42800</v>
      </c>
      <c r="P318" s="3">
        <v>22.99</v>
      </c>
      <c r="Q318" s="3">
        <v>34.21</v>
      </c>
      <c r="R318" s="5">
        <v>2.9399999999999999E-2</v>
      </c>
      <c r="S318" s="3">
        <v>3665.87</v>
      </c>
      <c r="T318" s="3">
        <v>7194</v>
      </c>
      <c r="U318" s="3">
        <v>16</v>
      </c>
      <c r="V318" s="3">
        <v>550.21</v>
      </c>
      <c r="W318" s="3">
        <v>33480</v>
      </c>
      <c r="X318" s="6">
        <f t="shared" si="12"/>
        <v>9.8431200000000008</v>
      </c>
      <c r="Y318" s="3">
        <f>IF(LEFT(A318,1)="6",IF(计算!B$2&gt;明细!G318,明细!G318,INT(计算!B$2)),IF(计算!B$3&gt;明细!G318,明细!G318*2,INT(计算!B$3*2)))</f>
        <v>18</v>
      </c>
      <c r="Z318" s="4">
        <f t="shared" si="13"/>
        <v>177.17616000000001</v>
      </c>
      <c r="AA318" s="2" t="str">
        <f t="shared" si="14"/>
        <v>1702</v>
      </c>
    </row>
    <row r="319" spans="1:27" x14ac:dyDescent="0.15">
      <c r="A319" s="7" t="s">
        <v>667</v>
      </c>
      <c r="B319" s="3" t="s">
        <v>294</v>
      </c>
      <c r="C319" s="3" t="s">
        <v>5</v>
      </c>
      <c r="D319" s="3">
        <v>732908</v>
      </c>
      <c r="E319" s="3">
        <v>1669</v>
      </c>
      <c r="F319" s="3">
        <v>1669</v>
      </c>
      <c r="G319" s="3">
        <v>16</v>
      </c>
      <c r="H319" s="3">
        <v>1.6</v>
      </c>
      <c r="I319" s="3">
        <v>16.37</v>
      </c>
      <c r="J319" s="3">
        <v>71.430000000000007</v>
      </c>
      <c r="K319" s="4">
        <v>23.57</v>
      </c>
      <c r="L319" s="2">
        <v>42793</v>
      </c>
      <c r="M319" s="2">
        <v>42773</v>
      </c>
      <c r="N319" s="2">
        <v>42816</v>
      </c>
      <c r="O319" s="2">
        <v>42801</v>
      </c>
      <c r="P319" s="3">
        <v>22.99</v>
      </c>
      <c r="Q319" s="3">
        <v>40.46</v>
      </c>
      <c r="R319" s="5">
        <v>1.4800000000000001E-2</v>
      </c>
      <c r="U319" s="3">
        <v>13</v>
      </c>
      <c r="V319" s="3">
        <v>397.13</v>
      </c>
      <c r="W319" s="3">
        <v>65010</v>
      </c>
      <c r="X319" s="6">
        <f t="shared" si="12"/>
        <v>9.62148</v>
      </c>
      <c r="Y319" s="3">
        <f>IF(LEFT(A319,1)="6",IF(计算!B$2&gt;明细!G319,明细!G319,INT(计算!B$2)),IF(计算!B$3&gt;明细!G319,明细!G319*2,INT(计算!B$3*2)))</f>
        <v>0</v>
      </c>
      <c r="Z319" s="4">
        <f t="shared" si="13"/>
        <v>0</v>
      </c>
      <c r="AA319" s="2" t="str">
        <f t="shared" si="14"/>
        <v>1702</v>
      </c>
    </row>
    <row r="320" spans="1:27" x14ac:dyDescent="0.15">
      <c r="A320" s="7" t="s">
        <v>668</v>
      </c>
      <c r="B320" s="3" t="s">
        <v>295</v>
      </c>
      <c r="C320" s="3" t="s">
        <v>5</v>
      </c>
      <c r="D320" s="3">
        <v>300616</v>
      </c>
      <c r="E320" s="3">
        <v>2700</v>
      </c>
      <c r="F320" s="3">
        <v>2430</v>
      </c>
      <c r="G320" s="3">
        <v>10</v>
      </c>
      <c r="H320" s="3">
        <v>1</v>
      </c>
      <c r="I320" s="3">
        <v>54.35</v>
      </c>
      <c r="J320" s="3">
        <v>172.5</v>
      </c>
      <c r="K320" s="4">
        <v>78.260000000000005</v>
      </c>
      <c r="L320" s="2">
        <v>42793</v>
      </c>
      <c r="M320" s="2">
        <v>42773</v>
      </c>
      <c r="N320" s="2">
        <v>42816</v>
      </c>
      <c r="O320" s="2">
        <v>42801</v>
      </c>
      <c r="P320" s="3">
        <v>22.99</v>
      </c>
      <c r="Q320" s="3">
        <v>43.81</v>
      </c>
      <c r="R320" s="5">
        <v>2.7799999999999998E-2</v>
      </c>
      <c r="S320" s="3">
        <v>2136.06</v>
      </c>
      <c r="T320" s="3">
        <v>3750</v>
      </c>
      <c r="U320" s="3">
        <v>9</v>
      </c>
      <c r="V320" s="3">
        <v>237.35</v>
      </c>
      <c r="W320" s="3">
        <v>64500</v>
      </c>
      <c r="X320" s="6">
        <f t="shared" si="12"/>
        <v>17.930999999999997</v>
      </c>
      <c r="Y320" s="3">
        <f>IF(LEFT(A320,1)="6",IF(计算!B$2&gt;明细!G320,明细!G320,INT(计算!B$2)),IF(计算!B$3&gt;明细!G320,明细!G320*2,INT(计算!B$3*2)))</f>
        <v>18</v>
      </c>
      <c r="Z320" s="4">
        <f t="shared" si="13"/>
        <v>322.75799999999992</v>
      </c>
      <c r="AA320" s="2" t="str">
        <f t="shared" si="14"/>
        <v>1702</v>
      </c>
    </row>
    <row r="321" spans="1:27" x14ac:dyDescent="0.15">
      <c r="A321" s="7" t="s">
        <v>669</v>
      </c>
      <c r="B321" s="3" t="s">
        <v>293</v>
      </c>
      <c r="C321" s="3" t="s">
        <v>5</v>
      </c>
      <c r="D321" s="3">
        <v>2852</v>
      </c>
      <c r="E321" s="3">
        <v>2500</v>
      </c>
      <c r="F321" s="3">
        <v>2250</v>
      </c>
      <c r="G321" s="3">
        <v>10</v>
      </c>
      <c r="H321" s="3">
        <v>1</v>
      </c>
      <c r="I321" s="3">
        <v>47.3</v>
      </c>
      <c r="J321" s="3">
        <v>138.6</v>
      </c>
      <c r="K321" s="4">
        <v>68.11</v>
      </c>
      <c r="L321" s="2">
        <v>42796</v>
      </c>
      <c r="M321" s="2">
        <v>42804</v>
      </c>
      <c r="N321" s="2">
        <v>42816</v>
      </c>
      <c r="O321" s="2">
        <v>42804</v>
      </c>
      <c r="P321" s="3">
        <v>22.99</v>
      </c>
      <c r="Q321" s="3">
        <v>35.340000000000003</v>
      </c>
      <c r="R321" s="5">
        <v>2.2700000000000001E-2</v>
      </c>
      <c r="S321" s="3">
        <v>534.86</v>
      </c>
      <c r="T321" s="3">
        <v>3891</v>
      </c>
      <c r="U321" s="3">
        <v>8</v>
      </c>
      <c r="V321" s="3">
        <v>208.05</v>
      </c>
      <c r="W321" s="3">
        <v>49204</v>
      </c>
      <c r="X321" s="6">
        <f t="shared" ref="X321:X323" si="15">R321*W321/100</f>
        <v>11.169308000000001</v>
      </c>
      <c r="Y321" s="3">
        <f>IF(LEFT(A321,1)="6",IF(计算!B$2&gt;明细!G321,明细!G321,INT(计算!B$2)),IF(计算!B$3&gt;明细!G321,明细!G321*2,INT(计算!B$3*2)))</f>
        <v>18</v>
      </c>
      <c r="Z321" s="4">
        <f t="shared" ref="Z321:Z323" si="16">X321*Y321</f>
        <v>201.04754400000002</v>
      </c>
      <c r="AA321" s="2" t="str">
        <f t="shared" ref="AA321:AA323" si="17">RIGHT(YEAR(L321),2)&amp;IF(LEN(MONTH(L321))=1,"0"&amp;MONTH(L321),MONTH(L321))</f>
        <v>1703</v>
      </c>
    </row>
    <row r="322" spans="1:27" x14ac:dyDescent="0.15">
      <c r="A322" s="7" t="s">
        <v>670</v>
      </c>
      <c r="B322" s="3" t="s">
        <v>291</v>
      </c>
      <c r="C322" s="3" t="s">
        <v>5</v>
      </c>
      <c r="D322" s="3">
        <v>732665</v>
      </c>
      <c r="E322" s="3">
        <v>2500</v>
      </c>
      <c r="F322" s="3">
        <v>2250</v>
      </c>
      <c r="G322" s="3">
        <v>10</v>
      </c>
      <c r="H322" s="3">
        <v>1</v>
      </c>
      <c r="I322" s="3">
        <v>21.4</v>
      </c>
      <c r="J322" s="3">
        <v>65.709999999999994</v>
      </c>
      <c r="K322" s="4">
        <v>30.82</v>
      </c>
      <c r="L322" s="2">
        <v>42797</v>
      </c>
      <c r="M322" s="2">
        <v>42807</v>
      </c>
      <c r="N322" s="2">
        <v>42816</v>
      </c>
      <c r="O322" s="2">
        <v>42807</v>
      </c>
      <c r="P322" s="3">
        <v>22.99</v>
      </c>
      <c r="Q322" s="3">
        <v>42.28</v>
      </c>
      <c r="R322" s="5">
        <v>2.58E-2</v>
      </c>
      <c r="S322" s="3">
        <v>715.08</v>
      </c>
      <c r="T322" s="3">
        <v>3504</v>
      </c>
      <c r="U322" s="3">
        <v>9</v>
      </c>
      <c r="V322" s="3">
        <v>239.58</v>
      </c>
      <c r="W322" s="3">
        <v>51270</v>
      </c>
      <c r="X322" s="6">
        <f t="shared" si="15"/>
        <v>13.22766</v>
      </c>
      <c r="Y322" s="3">
        <f>IF(LEFT(A322,1)="6",IF(计算!B$2&gt;明细!G322,明细!G322,INT(计算!B$2)),IF(计算!B$3&gt;明细!G322,明细!G322*2,INT(计算!B$3*2)))</f>
        <v>0</v>
      </c>
      <c r="Z322" s="4">
        <f t="shared" si="16"/>
        <v>0</v>
      </c>
      <c r="AA322" s="2" t="str">
        <f t="shared" si="17"/>
        <v>1703</v>
      </c>
    </row>
    <row r="323" spans="1:27" x14ac:dyDescent="0.15">
      <c r="A323" s="7" t="s">
        <v>671</v>
      </c>
      <c r="B323" s="3" t="s">
        <v>292</v>
      </c>
      <c r="C323" s="3" t="s">
        <v>5</v>
      </c>
      <c r="D323" s="3">
        <v>732630</v>
      </c>
      <c r="E323" s="3">
        <v>4360</v>
      </c>
      <c r="F323" s="3">
        <v>3924</v>
      </c>
      <c r="G323" s="3">
        <v>15</v>
      </c>
      <c r="H323" s="3">
        <v>1.5</v>
      </c>
      <c r="I323" s="3">
        <v>18.39</v>
      </c>
      <c r="J323" s="3">
        <v>63.2</v>
      </c>
      <c r="K323" s="4">
        <v>26.48</v>
      </c>
      <c r="L323" s="2">
        <v>42797</v>
      </c>
      <c r="M323" s="2">
        <v>42807</v>
      </c>
      <c r="N323" s="2">
        <v>42816</v>
      </c>
      <c r="O323" s="2">
        <v>42807</v>
      </c>
      <c r="P323" s="3">
        <v>22.99</v>
      </c>
      <c r="Q323" s="3">
        <v>46.97</v>
      </c>
      <c r="R323" s="5">
        <v>3.5400000000000001E-2</v>
      </c>
      <c r="S323" s="3">
        <v>1798.17</v>
      </c>
      <c r="T323" s="3">
        <v>5053</v>
      </c>
      <c r="U323" s="3">
        <v>10</v>
      </c>
      <c r="V323" s="3">
        <v>272.20999999999998</v>
      </c>
      <c r="W323" s="3">
        <v>50059</v>
      </c>
      <c r="X323" s="6">
        <f t="shared" si="15"/>
        <v>17.720886</v>
      </c>
      <c r="Y323" s="3">
        <f>IF(LEFT(A323,1)="6",IF(计算!B$2&gt;明细!G323,明细!G323,INT(计算!B$2)),IF(计算!B$3&gt;明细!G323,明细!G323*2,INT(计算!B$3*2)))</f>
        <v>0</v>
      </c>
      <c r="Z323" s="4">
        <f t="shared" si="16"/>
        <v>0</v>
      </c>
      <c r="AA323" s="2" t="str">
        <f t="shared" si="17"/>
        <v>1703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0"/>
  <sheetViews>
    <sheetView topLeftCell="A4" workbookViewId="0">
      <selection activeCell="D11" sqref="D11"/>
    </sheetView>
  </sheetViews>
  <sheetFormatPr defaultRowHeight="13.5" x14ac:dyDescent="0.15"/>
  <cols>
    <col min="1" max="1" width="11.625" customWidth="1"/>
    <col min="2" max="15" width="7.875" customWidth="1"/>
    <col min="16" max="16" width="7.875" style="1" customWidth="1"/>
    <col min="17" max="19" width="7.875" customWidth="1"/>
  </cols>
  <sheetData>
    <row r="2" spans="1:20" x14ac:dyDescent="0.15">
      <c r="A2" t="s">
        <v>345</v>
      </c>
      <c r="B2">
        <v>0</v>
      </c>
      <c r="C2" s="8">
        <v>23233.118490000004</v>
      </c>
      <c r="D2" s="6">
        <v>94577.500327000002</v>
      </c>
      <c r="E2">
        <v>350</v>
      </c>
      <c r="F2">
        <v>50</v>
      </c>
    </row>
    <row r="3" spans="1:20" x14ac:dyDescent="0.15">
      <c r="A3" t="s">
        <v>346</v>
      </c>
      <c r="B3">
        <v>9</v>
      </c>
      <c r="D3">
        <v>36384.35</v>
      </c>
      <c r="E3">
        <v>70</v>
      </c>
      <c r="L3" s="15">
        <f>H21+M21</f>
        <v>25032.576828999998</v>
      </c>
      <c r="M3" s="15">
        <f>I21+L21</f>
        <v>25197.339770999999</v>
      </c>
      <c r="N3" s="15">
        <f>J21+K21</f>
        <v>25176.041130000001</v>
      </c>
      <c r="P3" s="15">
        <f>R21+C21</f>
        <v>23925.040640000003</v>
      </c>
    </row>
    <row r="4" spans="1:20" s="1" customFormat="1" x14ac:dyDescent="0.15">
      <c r="A4" s="1" t="s">
        <v>724</v>
      </c>
      <c r="K4" s="1" t="s">
        <v>723</v>
      </c>
      <c r="L4" s="14">
        <f>(1+L3/100000)^(12/15)-1</f>
        <v>0.19568985769747349</v>
      </c>
      <c r="M4" s="14">
        <f t="shared" ref="M4:N4" si="0">(1+M3/100000)^(12/15)-1</f>
        <v>0.19695019759774945</v>
      </c>
      <c r="N4" s="14">
        <f t="shared" si="0"/>
        <v>0.19678729416018448</v>
      </c>
      <c r="P4" s="15">
        <f>L21+I21</f>
        <v>25197.339770999999</v>
      </c>
    </row>
    <row r="5" spans="1:20" x14ac:dyDescent="0.15">
      <c r="A5" t="s">
        <v>722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</v>
      </c>
      <c r="L5">
        <v>2</v>
      </c>
      <c r="M5">
        <v>3</v>
      </c>
      <c r="N5">
        <v>4</v>
      </c>
      <c r="O5">
        <v>5</v>
      </c>
      <c r="P5" s="10">
        <v>6</v>
      </c>
      <c r="Q5" s="10">
        <v>7</v>
      </c>
      <c r="R5" s="10">
        <v>8</v>
      </c>
      <c r="S5" s="10">
        <v>9</v>
      </c>
    </row>
    <row r="6" spans="1:20" x14ac:dyDescent="0.15">
      <c r="A6" s="3">
        <v>1601</v>
      </c>
      <c r="B6" s="15">
        <v>40.348300000000002</v>
      </c>
      <c r="C6" s="15">
        <v>80.696600000000004</v>
      </c>
      <c r="D6" s="15">
        <v>121.0449</v>
      </c>
      <c r="E6" s="15">
        <v>161.39320000000001</v>
      </c>
      <c r="F6" s="15">
        <v>201.7415</v>
      </c>
      <c r="G6" s="15">
        <v>242.0898</v>
      </c>
      <c r="H6" s="15">
        <v>282.43810000000002</v>
      </c>
      <c r="I6" s="15">
        <v>322.78640000000001</v>
      </c>
      <c r="J6" s="15">
        <v>363.13470000000001</v>
      </c>
      <c r="K6" s="15">
        <v>24.340174000000001</v>
      </c>
      <c r="L6" s="15">
        <v>48.680348000000002</v>
      </c>
      <c r="M6" s="15">
        <v>73.020522</v>
      </c>
      <c r="N6" s="15">
        <v>97.360696000000004</v>
      </c>
      <c r="O6" s="15">
        <v>121.70087000000001</v>
      </c>
      <c r="P6" s="15">
        <v>146.041044</v>
      </c>
      <c r="Q6" s="15">
        <v>170.38121800000002</v>
      </c>
      <c r="R6" s="15">
        <v>194.72139200000001</v>
      </c>
      <c r="S6" s="15">
        <v>219.061566</v>
      </c>
      <c r="T6" s="15">
        <f>SUMIF(明细!$AA:$AA,计算!$A6,明细!$Z:$Z)</f>
        <v>363.13470000000001</v>
      </c>
    </row>
    <row r="7" spans="1:20" x14ac:dyDescent="0.15">
      <c r="A7" s="3">
        <v>1602</v>
      </c>
      <c r="B7" s="15">
        <v>44.312040000000003</v>
      </c>
      <c r="C7" s="15">
        <v>88.624080000000006</v>
      </c>
      <c r="D7" s="15">
        <v>132.93612000000002</v>
      </c>
      <c r="E7" s="15">
        <v>177.24816000000001</v>
      </c>
      <c r="F7" s="15">
        <v>221.56020000000001</v>
      </c>
      <c r="G7" s="15">
        <v>265.87224000000003</v>
      </c>
      <c r="H7" s="15">
        <v>310.18428</v>
      </c>
      <c r="I7" s="15">
        <v>354.49632000000003</v>
      </c>
      <c r="J7" s="15">
        <v>398.80835999999999</v>
      </c>
      <c r="K7" s="15">
        <v>42.769580000000005</v>
      </c>
      <c r="L7" s="15">
        <v>85.53916000000001</v>
      </c>
      <c r="M7" s="15">
        <v>128.30874</v>
      </c>
      <c r="N7" s="15">
        <v>171.07832000000002</v>
      </c>
      <c r="O7" s="15">
        <v>213.84790000000001</v>
      </c>
      <c r="P7" s="15">
        <v>256.61748</v>
      </c>
      <c r="Q7" s="15">
        <v>299.38706000000002</v>
      </c>
      <c r="R7" s="15">
        <v>342.15664000000004</v>
      </c>
      <c r="S7" s="15">
        <v>384.92622</v>
      </c>
      <c r="T7" s="15">
        <f>SUMIF(明细!$AA:$AA,计算!$A7,明细!$Z:$Z)</f>
        <v>398.80835999999999</v>
      </c>
    </row>
    <row r="8" spans="1:20" x14ac:dyDescent="0.15">
      <c r="A8" s="3">
        <v>1603</v>
      </c>
      <c r="B8" s="15">
        <v>178.02597000000003</v>
      </c>
      <c r="C8" s="15">
        <v>356.05194000000006</v>
      </c>
      <c r="D8" s="15">
        <v>534.07790999999997</v>
      </c>
      <c r="E8" s="15">
        <v>712.10388000000012</v>
      </c>
      <c r="F8" s="15">
        <v>890.12985000000003</v>
      </c>
      <c r="G8" s="15">
        <v>1068.1558199999999</v>
      </c>
      <c r="H8" s="15">
        <v>1246.1817900000001</v>
      </c>
      <c r="I8" s="15">
        <v>1424.2077600000002</v>
      </c>
      <c r="J8" s="15">
        <v>1588.07383</v>
      </c>
      <c r="K8" s="15">
        <v>88.391992000000002</v>
      </c>
      <c r="L8" s="15">
        <v>176.783984</v>
      </c>
      <c r="M8" s="15">
        <v>265.17597599999999</v>
      </c>
      <c r="N8" s="15">
        <v>353.56796800000001</v>
      </c>
      <c r="O8" s="15">
        <v>441.95996000000008</v>
      </c>
      <c r="P8" s="15">
        <v>530.35195199999998</v>
      </c>
      <c r="Q8" s="15">
        <v>618.74394400000006</v>
      </c>
      <c r="R8" s="15">
        <v>707.13593600000002</v>
      </c>
      <c r="S8" s="15">
        <v>795.52792799999997</v>
      </c>
      <c r="T8" s="15">
        <f>SUMIF(明细!$AA:$AA,计算!$A8,明细!$Z:$Z)</f>
        <v>1588.07383</v>
      </c>
    </row>
    <row r="9" spans="1:20" x14ac:dyDescent="0.15">
      <c r="A9" s="3">
        <v>1604</v>
      </c>
      <c r="B9" s="15">
        <v>116.091628</v>
      </c>
      <c r="C9" s="15">
        <v>232.183256</v>
      </c>
      <c r="D9" s="15">
        <v>348.27488399999999</v>
      </c>
      <c r="E9" s="15">
        <v>464.366512</v>
      </c>
      <c r="F9" s="15">
        <v>580.45813999999996</v>
      </c>
      <c r="G9" s="15">
        <v>682.71952299999998</v>
      </c>
      <c r="H9" s="15">
        <v>771.1506609999999</v>
      </c>
      <c r="I9" s="15">
        <v>859.58179899999993</v>
      </c>
      <c r="J9" s="15">
        <v>942.24373199999991</v>
      </c>
      <c r="K9" s="15">
        <v>121.512001</v>
      </c>
      <c r="L9" s="15">
        <v>243.024002</v>
      </c>
      <c r="M9" s="15">
        <v>364.53600299999994</v>
      </c>
      <c r="N9" s="15">
        <v>486.04800399999999</v>
      </c>
      <c r="O9" s="15">
        <v>607.56000500000005</v>
      </c>
      <c r="P9" s="15">
        <v>729.07200599999987</v>
      </c>
      <c r="Q9" s="15">
        <v>850.58400699999993</v>
      </c>
      <c r="R9" s="15">
        <v>972.09600799999998</v>
      </c>
      <c r="S9" s="15">
        <v>1081.458249</v>
      </c>
      <c r="T9" s="15">
        <f>SUMIF(明细!$AA:$AA,计算!$A9,明细!$Z:$Z)</f>
        <v>942.24373199999991</v>
      </c>
    </row>
    <row r="10" spans="1:20" x14ac:dyDescent="0.15">
      <c r="A10" s="3">
        <v>1605</v>
      </c>
      <c r="B10" s="15">
        <v>203.02019000000001</v>
      </c>
      <c r="C10" s="15">
        <v>406.04038000000003</v>
      </c>
      <c r="D10" s="15">
        <v>609.06056999999998</v>
      </c>
      <c r="E10" s="15">
        <v>812.08076000000005</v>
      </c>
      <c r="F10" s="15">
        <v>1015.10095</v>
      </c>
      <c r="G10" s="15">
        <v>1218.12114</v>
      </c>
      <c r="H10" s="15">
        <v>1421.1413299999999</v>
      </c>
      <c r="I10" s="15">
        <v>1624.1615200000001</v>
      </c>
      <c r="J10" s="15">
        <v>1815.8656250000001</v>
      </c>
      <c r="K10" s="15">
        <v>188.73801</v>
      </c>
      <c r="L10" s="15">
        <v>377.47602000000001</v>
      </c>
      <c r="M10" s="15">
        <v>566.21402999999998</v>
      </c>
      <c r="N10" s="15">
        <v>754.95204000000001</v>
      </c>
      <c r="O10" s="15">
        <v>943.69004999999993</v>
      </c>
      <c r="P10" s="15">
        <v>1132.42806</v>
      </c>
      <c r="Q10" s="15">
        <v>1321.16607</v>
      </c>
      <c r="R10" s="15">
        <v>1509.90408</v>
      </c>
      <c r="S10" s="15">
        <v>1698.6420899999998</v>
      </c>
      <c r="T10" s="15">
        <f>SUMIF(明细!$AA:$AA,计算!$A10,明细!$Z:$Z)</f>
        <v>1815.8656250000001</v>
      </c>
    </row>
    <row r="11" spans="1:20" x14ac:dyDescent="0.15">
      <c r="A11" s="3">
        <v>1606</v>
      </c>
      <c r="B11" s="15">
        <v>238.35198999999997</v>
      </c>
      <c r="C11" s="15">
        <v>476.70397999999994</v>
      </c>
      <c r="D11" s="15">
        <v>715.05597000000012</v>
      </c>
      <c r="E11" s="15">
        <v>953.40795999999989</v>
      </c>
      <c r="F11" s="15">
        <v>1191.7599500000001</v>
      </c>
      <c r="G11" s="15">
        <v>1430.1119400000002</v>
      </c>
      <c r="H11" s="15">
        <v>1668.4639299999999</v>
      </c>
      <c r="I11" s="15">
        <v>1906.8159199999998</v>
      </c>
      <c r="J11" s="15">
        <v>2145.1679100000001</v>
      </c>
      <c r="K11" s="15">
        <v>148.62544000000003</v>
      </c>
      <c r="L11" s="15">
        <v>297.25088000000005</v>
      </c>
      <c r="M11" s="15">
        <v>445.87632000000002</v>
      </c>
      <c r="N11" s="15">
        <v>594.5017600000001</v>
      </c>
      <c r="O11" s="15">
        <v>743.12720000000002</v>
      </c>
      <c r="P11" s="15">
        <v>891.75264000000004</v>
      </c>
      <c r="Q11" s="15">
        <v>1040.3780800000002</v>
      </c>
      <c r="R11" s="15">
        <v>1189.0035200000002</v>
      </c>
      <c r="S11" s="15">
        <v>1337.6289600000002</v>
      </c>
      <c r="T11" s="15">
        <f>SUMIF(明细!$AA:$AA,计算!$A11,明细!$Z:$Z)</f>
        <v>2145.1679100000001</v>
      </c>
    </row>
    <row r="12" spans="1:20" x14ac:dyDescent="0.15">
      <c r="A12" s="3">
        <v>1607</v>
      </c>
      <c r="B12" s="15">
        <v>228.1857</v>
      </c>
      <c r="C12" s="15">
        <v>456.37139999999999</v>
      </c>
      <c r="D12" s="15">
        <v>684.5571000000001</v>
      </c>
      <c r="E12" s="15">
        <v>912.74279999999999</v>
      </c>
      <c r="F12" s="15">
        <v>1140.9285</v>
      </c>
      <c r="G12" s="15">
        <v>1369.1142000000002</v>
      </c>
      <c r="H12" s="15">
        <v>1597.2999000000002</v>
      </c>
      <c r="I12" s="15">
        <v>1799.2597800000003</v>
      </c>
      <c r="J12" s="15">
        <v>2001.21966</v>
      </c>
      <c r="K12" s="15">
        <v>96.520499999999998</v>
      </c>
      <c r="L12" s="15">
        <v>193.041</v>
      </c>
      <c r="M12" s="15">
        <v>289.56150000000002</v>
      </c>
      <c r="N12" s="15">
        <v>386.08199999999999</v>
      </c>
      <c r="O12" s="15">
        <v>482.60249999999996</v>
      </c>
      <c r="P12" s="15">
        <v>579.12300000000005</v>
      </c>
      <c r="Q12" s="15">
        <v>675.6434999999999</v>
      </c>
      <c r="R12" s="15">
        <v>772.16399999999999</v>
      </c>
      <c r="S12" s="15">
        <v>868.68449999999996</v>
      </c>
      <c r="T12" s="15">
        <f>SUMIF(明细!$AA:$AA,计算!$A12,明细!$Z:$Z)</f>
        <v>2001.21966</v>
      </c>
    </row>
    <row r="13" spans="1:20" x14ac:dyDescent="0.15">
      <c r="A13" s="3">
        <v>1608</v>
      </c>
      <c r="B13" s="15">
        <v>220.58901399999999</v>
      </c>
      <c r="C13" s="15">
        <v>441.17802799999998</v>
      </c>
      <c r="D13" s="15">
        <v>661.76704199999995</v>
      </c>
      <c r="E13" s="15">
        <v>882.35605599999997</v>
      </c>
      <c r="F13" s="15">
        <v>1102.9450700000002</v>
      </c>
      <c r="G13" s="15">
        <v>1323.5340839999999</v>
      </c>
      <c r="H13" s="15">
        <v>1544.1230979999996</v>
      </c>
      <c r="I13" s="15">
        <v>1764.7121119999999</v>
      </c>
      <c r="J13" s="15">
        <v>1951.9406859999999</v>
      </c>
      <c r="K13" s="15">
        <v>319.34848899999997</v>
      </c>
      <c r="L13" s="15">
        <v>638.69697799999994</v>
      </c>
      <c r="M13" s="15">
        <v>958.04546699999992</v>
      </c>
      <c r="N13" s="15">
        <v>1277.3939559999999</v>
      </c>
      <c r="O13" s="15">
        <v>1596.7424449999999</v>
      </c>
      <c r="P13" s="15">
        <v>1916.0909339999998</v>
      </c>
      <c r="Q13" s="15">
        <v>2235.4394230000003</v>
      </c>
      <c r="R13" s="15">
        <v>2554.7879119999998</v>
      </c>
      <c r="S13" s="15">
        <v>2874.1364009999998</v>
      </c>
      <c r="T13" s="15">
        <f>SUMIF(明细!$AA:$AA,计算!$A13,明细!$Z:$Z)</f>
        <v>1951.9406859999999</v>
      </c>
    </row>
    <row r="14" spans="1:20" x14ac:dyDescent="0.15">
      <c r="A14" s="3">
        <v>1609</v>
      </c>
      <c r="B14" s="15">
        <v>207.31273000000002</v>
      </c>
      <c r="C14" s="15">
        <v>414.62546000000003</v>
      </c>
      <c r="D14" s="15">
        <v>621.93818999999996</v>
      </c>
      <c r="E14" s="15">
        <v>829.25092000000006</v>
      </c>
      <c r="F14" s="15">
        <v>1036.5636500000001</v>
      </c>
      <c r="G14" s="15">
        <v>1243.8763799999999</v>
      </c>
      <c r="H14" s="15">
        <v>1451.18911</v>
      </c>
      <c r="I14" s="15">
        <v>1658.5018400000001</v>
      </c>
      <c r="J14" s="15">
        <v>1827.4253449999997</v>
      </c>
      <c r="K14" s="15">
        <v>246.81880900000004</v>
      </c>
      <c r="L14" s="15">
        <v>493.63761800000009</v>
      </c>
      <c r="M14" s="15">
        <v>740.45642700000008</v>
      </c>
      <c r="N14" s="15">
        <v>987.27523600000018</v>
      </c>
      <c r="O14" s="15">
        <v>1234.0940450000001</v>
      </c>
      <c r="P14" s="15">
        <v>1480.9128540000002</v>
      </c>
      <c r="Q14" s="15">
        <v>1727.7316629999998</v>
      </c>
      <c r="R14" s="15">
        <v>1974.5504720000004</v>
      </c>
      <c r="S14" s="15">
        <v>2221.3692810000002</v>
      </c>
      <c r="T14" s="15">
        <f>SUMIF(明细!$AA:$AA,计算!$A14,明细!$Z:$Z)</f>
        <v>1827.4253449999997</v>
      </c>
    </row>
    <row r="15" spans="1:20" x14ac:dyDescent="0.15">
      <c r="A15" s="3">
        <v>1610</v>
      </c>
      <c r="B15" s="15">
        <v>198.59555999999998</v>
      </c>
      <c r="C15" s="15">
        <v>397.19111999999996</v>
      </c>
      <c r="D15" s="15">
        <v>595.78668000000005</v>
      </c>
      <c r="E15" s="15">
        <v>794.38223999999991</v>
      </c>
      <c r="F15" s="15">
        <v>992.97780000000012</v>
      </c>
      <c r="G15" s="15">
        <v>1191.5733600000001</v>
      </c>
      <c r="H15" s="15">
        <v>1390.1689200000003</v>
      </c>
      <c r="I15" s="15">
        <v>1588.7644799999998</v>
      </c>
      <c r="J15" s="15">
        <v>1779.0582399999998</v>
      </c>
      <c r="K15" s="15">
        <v>174.02073199999998</v>
      </c>
      <c r="L15" s="15">
        <v>348.04146399999996</v>
      </c>
      <c r="M15" s="15">
        <v>522.06219599999997</v>
      </c>
      <c r="N15" s="15">
        <v>696.08292799999992</v>
      </c>
      <c r="O15" s="15">
        <v>870.10365999999999</v>
      </c>
      <c r="P15" s="15">
        <v>1044.1243919999999</v>
      </c>
      <c r="Q15" s="15">
        <v>1218.1451240000001</v>
      </c>
      <c r="R15" s="15">
        <v>1392.1658559999998</v>
      </c>
      <c r="S15" s="15">
        <v>1566.1865880000003</v>
      </c>
      <c r="T15" s="15">
        <f>SUMIF(明细!$AA:$AA,计算!$A15,明细!$Z:$Z)</f>
        <v>1779.0582399999998</v>
      </c>
    </row>
    <row r="16" spans="1:20" x14ac:dyDescent="0.15">
      <c r="A16" s="3">
        <v>1611</v>
      </c>
      <c r="B16" s="15">
        <v>248.52434200000002</v>
      </c>
      <c r="C16" s="15">
        <v>497.04868400000004</v>
      </c>
      <c r="D16" s="15">
        <v>745.57302600000014</v>
      </c>
      <c r="E16" s="15">
        <v>994.09736800000007</v>
      </c>
      <c r="F16" s="15">
        <v>1242.6217099999997</v>
      </c>
      <c r="G16" s="15">
        <v>1491.1460520000003</v>
      </c>
      <c r="H16" s="15">
        <v>1739.6703939999998</v>
      </c>
      <c r="I16" s="15">
        <v>1988.1947360000001</v>
      </c>
      <c r="J16" s="15">
        <v>2212.1281799999997</v>
      </c>
      <c r="K16" s="15">
        <v>307.70038700000003</v>
      </c>
      <c r="L16" s="15">
        <v>615.40077400000007</v>
      </c>
      <c r="M16" s="15">
        <v>923.10116100000016</v>
      </c>
      <c r="N16" s="15">
        <v>1230.8015480000001</v>
      </c>
      <c r="O16" s="15">
        <v>1538.501935</v>
      </c>
      <c r="P16" s="15">
        <v>1846.2023220000003</v>
      </c>
      <c r="Q16" s="15">
        <v>2137.8779019999997</v>
      </c>
      <c r="R16" s="15">
        <v>2415.9370820000004</v>
      </c>
      <c r="S16" s="15">
        <v>2681.7827010000001</v>
      </c>
      <c r="T16" s="15">
        <f>SUMIF(明细!$AA:$AA,计算!$A16,明细!$Z:$Z)</f>
        <v>2212.1281799999997</v>
      </c>
    </row>
    <row r="17" spans="1:20" x14ac:dyDescent="0.15">
      <c r="A17" s="3">
        <v>1612</v>
      </c>
      <c r="B17" s="15">
        <v>175.87916399999997</v>
      </c>
      <c r="C17" s="15">
        <v>351.75832799999995</v>
      </c>
      <c r="D17" s="15">
        <v>527.63749199999995</v>
      </c>
      <c r="E17" s="15">
        <v>703.5166559999999</v>
      </c>
      <c r="F17" s="15">
        <v>879.39582000000007</v>
      </c>
      <c r="G17" s="15">
        <v>1055.2749839999999</v>
      </c>
      <c r="H17" s="15">
        <v>1231.1541480000001</v>
      </c>
      <c r="I17" s="15">
        <v>1407.0333119999998</v>
      </c>
      <c r="J17" s="15">
        <v>1576.6203159999995</v>
      </c>
      <c r="K17" s="15">
        <v>228.379795</v>
      </c>
      <c r="L17" s="15">
        <v>456.75959</v>
      </c>
      <c r="M17" s="15">
        <v>685.13938500000006</v>
      </c>
      <c r="N17" s="15">
        <v>913.51918000000001</v>
      </c>
      <c r="O17" s="15">
        <v>1141.8989750000001</v>
      </c>
      <c r="P17" s="15">
        <v>1370.2787700000001</v>
      </c>
      <c r="Q17" s="15">
        <v>1598.6585649999997</v>
      </c>
      <c r="R17" s="15">
        <v>1827.03836</v>
      </c>
      <c r="S17" s="15">
        <v>2046.3671449999997</v>
      </c>
      <c r="T17" s="15">
        <f>SUMIF(明细!$AA:$AA,计算!$A17,明细!$Z:$Z)</f>
        <v>1576.6203159999995</v>
      </c>
    </row>
    <row r="18" spans="1:20" x14ac:dyDescent="0.15">
      <c r="A18" s="3">
        <v>1701</v>
      </c>
      <c r="B18" s="15">
        <v>245.51400000000004</v>
      </c>
      <c r="C18" s="15">
        <v>491.02800000000008</v>
      </c>
      <c r="D18" s="15">
        <v>736.54200000000003</v>
      </c>
      <c r="E18" s="15">
        <v>982.05600000000015</v>
      </c>
      <c r="F18" s="15">
        <v>1227.5699999999997</v>
      </c>
      <c r="G18" s="15">
        <v>1473.0840000000001</v>
      </c>
      <c r="H18" s="15">
        <v>1718.5979999999997</v>
      </c>
      <c r="I18" s="15">
        <v>1964.1120000000003</v>
      </c>
      <c r="J18" s="15">
        <v>2184.0106700000001</v>
      </c>
      <c r="K18" s="15">
        <v>211.60116500000001</v>
      </c>
      <c r="L18" s="15">
        <v>423.20233000000002</v>
      </c>
      <c r="M18" s="15">
        <v>634.803495</v>
      </c>
      <c r="N18" s="15">
        <v>846.40466000000004</v>
      </c>
      <c r="O18" s="15">
        <v>1058.0058250000002</v>
      </c>
      <c r="P18" s="15">
        <v>1269.60699</v>
      </c>
      <c r="Q18" s="15">
        <v>1481.2081549999998</v>
      </c>
      <c r="R18" s="15">
        <v>1682.6946700000001</v>
      </c>
      <c r="S18" s="15">
        <v>1884.1811850000001</v>
      </c>
      <c r="T18" s="15">
        <f>SUMIF(明细!$AA:$AA,计算!$A18,明细!$Z:$Z)</f>
        <v>2184.0106700000001</v>
      </c>
    </row>
    <row r="19" spans="1:20" x14ac:dyDescent="0.15">
      <c r="A19" s="3">
        <v>1702</v>
      </c>
      <c r="B19" s="15">
        <v>205.91228799999999</v>
      </c>
      <c r="C19" s="15">
        <v>411.82457599999998</v>
      </c>
      <c r="D19" s="15">
        <v>617.73686399999997</v>
      </c>
      <c r="E19" s="15">
        <v>823.64915199999996</v>
      </c>
      <c r="F19" s="15">
        <v>1029.5614399999999</v>
      </c>
      <c r="G19" s="15">
        <v>1235.4737279999999</v>
      </c>
      <c r="H19" s="15">
        <v>1441.3860159999999</v>
      </c>
      <c r="I19" s="15">
        <v>1647.2983039999999</v>
      </c>
      <c r="J19" s="15">
        <v>1834.9440519999998</v>
      </c>
      <c r="K19" s="15">
        <v>124.63666000000002</v>
      </c>
      <c r="L19" s="15">
        <v>249.27332000000004</v>
      </c>
      <c r="M19" s="15">
        <v>373.90997999999996</v>
      </c>
      <c r="N19" s="15">
        <v>498.54664000000008</v>
      </c>
      <c r="O19" s="15">
        <v>623.18329999999992</v>
      </c>
      <c r="P19" s="15">
        <v>747.81995999999992</v>
      </c>
      <c r="Q19" s="15">
        <v>872.45662000000004</v>
      </c>
      <c r="R19" s="15">
        <v>997.09328000000016</v>
      </c>
      <c r="S19" s="15">
        <v>1107.0435400000001</v>
      </c>
      <c r="T19" s="15">
        <f>SUMIF(明细!$AA:$AA,计算!$A19,明细!$Z:$Z)</f>
        <v>1834.9440519999998</v>
      </c>
    </row>
    <row r="20" spans="1:20" x14ac:dyDescent="0.15">
      <c r="A20" s="3">
        <v>1703</v>
      </c>
      <c r="B20" s="15">
        <v>22.338616000000002</v>
      </c>
      <c r="C20" s="15">
        <v>44.677232000000004</v>
      </c>
      <c r="D20" s="15">
        <v>67.015848000000005</v>
      </c>
      <c r="E20" s="15">
        <v>89.354464000000007</v>
      </c>
      <c r="F20" s="15">
        <v>111.69308000000001</v>
      </c>
      <c r="G20" s="15">
        <v>134.03169600000001</v>
      </c>
      <c r="H20" s="15">
        <v>156.37031200000001</v>
      </c>
      <c r="I20" s="15">
        <v>178.70892800000001</v>
      </c>
      <c r="J20" s="15">
        <v>201.04754400000002</v>
      </c>
      <c r="K20" s="15">
        <v>30.948546</v>
      </c>
      <c r="L20" s="15">
        <v>61.897092000000001</v>
      </c>
      <c r="M20" s="15">
        <v>92.845638000000008</v>
      </c>
      <c r="N20" s="15">
        <v>123.794184</v>
      </c>
      <c r="O20" s="15">
        <v>154.74272999999999</v>
      </c>
      <c r="P20" s="15">
        <v>185.69127600000002</v>
      </c>
      <c r="Q20" s="15">
        <v>216.63982199999998</v>
      </c>
      <c r="R20" s="15">
        <v>247.588368</v>
      </c>
      <c r="S20" s="15">
        <v>278.53691400000002</v>
      </c>
      <c r="T20" s="15">
        <f>SUMIF(明细!$AA:$AA,计算!$A20,明细!$Z:$Z)</f>
        <v>201.04754400000002</v>
      </c>
    </row>
    <row r="21" spans="1:20" x14ac:dyDescent="0.15">
      <c r="A21" t="s">
        <v>677</v>
      </c>
      <c r="B21" s="15">
        <v>2573.0015320000002</v>
      </c>
      <c r="C21" s="15">
        <v>5146.0030640000004</v>
      </c>
      <c r="D21" s="15">
        <v>7719.0045959999998</v>
      </c>
      <c r="E21" s="15">
        <v>10292.006128000001</v>
      </c>
      <c r="F21" s="15">
        <v>12865.007659999999</v>
      </c>
      <c r="G21" s="15">
        <v>15424.178947000002</v>
      </c>
      <c r="H21" s="15">
        <v>17969.519988999997</v>
      </c>
      <c r="I21" s="15">
        <v>20488.635211000001</v>
      </c>
      <c r="J21" s="15">
        <v>22821.688850000002</v>
      </c>
      <c r="K21" s="15">
        <v>2354.3522800000001</v>
      </c>
      <c r="L21" s="15">
        <v>4708.7045600000001</v>
      </c>
      <c r="M21" s="15">
        <v>7063.0568400000011</v>
      </c>
      <c r="N21" s="15">
        <v>9417.4091200000003</v>
      </c>
      <c r="O21" s="15">
        <v>11771.761399999999</v>
      </c>
      <c r="P21" s="15">
        <v>14126.113680000002</v>
      </c>
      <c r="Q21" s="15">
        <v>16464.441153000003</v>
      </c>
      <c r="R21" s="15">
        <v>18779.037576000002</v>
      </c>
      <c r="S21" s="15">
        <v>21045.533267999999</v>
      </c>
      <c r="T21" s="15">
        <f t="shared" ref="T21" si="1">SUM(T6:T20)</f>
        <v>22821.688850000002</v>
      </c>
    </row>
    <row r="22" spans="1:20" x14ac:dyDescent="0.15">
      <c r="A22" t="s">
        <v>675</v>
      </c>
      <c r="B22" s="14">
        <v>0.25730015320000005</v>
      </c>
      <c r="C22" s="14">
        <v>0.25730015320000005</v>
      </c>
      <c r="D22" s="14">
        <v>0.25730015319999999</v>
      </c>
      <c r="E22" s="14">
        <v>0.25730015320000005</v>
      </c>
      <c r="F22" s="14">
        <v>0.25730015319999999</v>
      </c>
      <c r="G22" s="14">
        <v>0.25706964911666669</v>
      </c>
      <c r="H22" s="14">
        <v>0.25670742841428568</v>
      </c>
      <c r="I22" s="14">
        <v>0.25610794013749999</v>
      </c>
      <c r="J22" s="14">
        <v>0.25357432055555562</v>
      </c>
      <c r="K22" s="14">
        <v>0.235435228</v>
      </c>
      <c r="L22" s="14">
        <v>0.235435228</v>
      </c>
      <c r="M22" s="14">
        <v>0.23543522800000005</v>
      </c>
      <c r="N22" s="14">
        <v>0.235435228</v>
      </c>
      <c r="O22" s="14">
        <v>0.235435228</v>
      </c>
      <c r="P22" s="14">
        <v>0.23543522800000005</v>
      </c>
      <c r="Q22" s="14">
        <v>0.23520630218571431</v>
      </c>
      <c r="R22" s="14">
        <v>0.23473796970000002</v>
      </c>
      <c r="S22" s="14">
        <v>0.23383925853333332</v>
      </c>
      <c r="T22" s="14">
        <f t="shared" ref="T22" si="2">T21/($B2+$B3)/10000</f>
        <v>0.25357432055555562</v>
      </c>
    </row>
    <row r="23" spans="1:20" x14ac:dyDescent="0.15">
      <c r="A23" t="s">
        <v>679</v>
      </c>
      <c r="B23" s="14">
        <v>0.20102258630781855</v>
      </c>
      <c r="C23" s="14">
        <v>0.20102258630781855</v>
      </c>
      <c r="D23" s="14">
        <v>0.20102258630781855</v>
      </c>
      <c r="E23" s="14">
        <v>0.20102258630781855</v>
      </c>
      <c r="F23" s="14">
        <v>0.20102258630781855</v>
      </c>
      <c r="G23" s="14">
        <v>0.20084643382083911</v>
      </c>
      <c r="H23" s="14">
        <v>0.20056960971708171</v>
      </c>
      <c r="I23" s="14">
        <v>0.20011142081488154</v>
      </c>
      <c r="J23" s="14">
        <v>0.19817449198844472</v>
      </c>
      <c r="K23" s="14">
        <v>0.18428433503783426</v>
      </c>
      <c r="L23" s="14">
        <v>0.18428433503783426</v>
      </c>
      <c r="M23" s="14">
        <v>0.18428433503783426</v>
      </c>
      <c r="N23" s="14">
        <v>0.18428433503783426</v>
      </c>
      <c r="O23" s="14">
        <v>0.18428433503783426</v>
      </c>
      <c r="P23" s="14">
        <v>0.18428433503783426</v>
      </c>
      <c r="Q23" s="14">
        <v>0.18410877373040591</v>
      </c>
      <c r="R23" s="14">
        <v>0.18374959315708184</v>
      </c>
      <c r="S23" s="14">
        <v>0.183060263787171</v>
      </c>
      <c r="T23" s="14">
        <f t="shared" ref="T23" si="3">(1+T22)^(12/15)-1</f>
        <v>0.19817449198844472</v>
      </c>
    </row>
    <row r="24" spans="1:20" s="1" customFormat="1" x14ac:dyDescent="0.15">
      <c r="A24" s="26" t="s">
        <v>720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</row>
    <row r="25" spans="1:20" s="1" customFormat="1" x14ac:dyDescent="0.15">
      <c r="A25" s="16" t="s">
        <v>708</v>
      </c>
      <c r="B25" s="16">
        <v>5</v>
      </c>
      <c r="C25" s="16">
        <v>10</v>
      </c>
      <c r="D25" s="16">
        <v>15</v>
      </c>
      <c r="E25" s="16">
        <v>20</v>
      </c>
      <c r="F25" s="16">
        <v>25</v>
      </c>
      <c r="G25" s="16">
        <v>30</v>
      </c>
      <c r="H25" s="16">
        <v>35</v>
      </c>
      <c r="I25" s="16">
        <v>40</v>
      </c>
      <c r="J25" s="16">
        <v>45</v>
      </c>
      <c r="K25" s="16">
        <v>50</v>
      </c>
      <c r="L25" s="16">
        <v>55</v>
      </c>
      <c r="M25" s="16">
        <v>60</v>
      </c>
      <c r="N25" s="16">
        <v>65</v>
      </c>
      <c r="O25" s="16">
        <v>70</v>
      </c>
      <c r="P25" s="16">
        <v>75</v>
      </c>
      <c r="Q25" s="16">
        <v>80</v>
      </c>
      <c r="R25" s="16">
        <v>85</v>
      </c>
      <c r="S25" s="16">
        <v>90</v>
      </c>
    </row>
    <row r="26" spans="1:20" s="1" customFormat="1" x14ac:dyDescent="0.15">
      <c r="A26" s="17">
        <v>1601</v>
      </c>
      <c r="B26" s="18">
        <v>121.70087000000001</v>
      </c>
      <c r="C26" s="18">
        <v>243.40174000000002</v>
      </c>
      <c r="D26" s="18">
        <v>365.10261000000003</v>
      </c>
      <c r="E26" s="18">
        <v>365.10261000000003</v>
      </c>
      <c r="F26" s="18">
        <v>365.10261000000003</v>
      </c>
      <c r="G26" s="18">
        <v>365.10261000000003</v>
      </c>
      <c r="H26" s="18">
        <v>365.10261000000003</v>
      </c>
      <c r="I26" s="18">
        <v>365.10261000000003</v>
      </c>
      <c r="J26" s="18">
        <v>365.10261000000003</v>
      </c>
      <c r="K26" s="18">
        <v>365.10261000000003</v>
      </c>
      <c r="L26" s="18">
        <v>365.10261000000003</v>
      </c>
      <c r="M26" s="18">
        <v>365.10261000000003</v>
      </c>
      <c r="N26" s="18">
        <v>365.10261000000003</v>
      </c>
      <c r="O26" s="18">
        <v>365.10261000000003</v>
      </c>
      <c r="P26" s="18">
        <v>365.10261000000003</v>
      </c>
      <c r="Q26" s="18">
        <v>365.10261000000003</v>
      </c>
      <c r="R26" s="18">
        <v>365.10261000000003</v>
      </c>
      <c r="S26" s="18">
        <v>365.10261000000003</v>
      </c>
    </row>
    <row r="27" spans="1:20" s="1" customFormat="1" x14ac:dyDescent="0.15">
      <c r="A27" s="17">
        <v>1602</v>
      </c>
      <c r="B27" s="18">
        <v>213.84790000000001</v>
      </c>
      <c r="C27" s="18">
        <v>427.69580000000002</v>
      </c>
      <c r="D27" s="18">
        <v>641.54370000000006</v>
      </c>
      <c r="E27" s="18">
        <v>815.54452000000003</v>
      </c>
      <c r="F27" s="18">
        <v>979.58357000000001</v>
      </c>
      <c r="G27" s="18">
        <v>1119.1838</v>
      </c>
      <c r="H27" s="18">
        <v>1222.1258</v>
      </c>
      <c r="I27" s="18">
        <v>1325.0678</v>
      </c>
      <c r="J27" s="18">
        <v>1428.0098</v>
      </c>
      <c r="K27" s="18">
        <v>1530.9518</v>
      </c>
      <c r="L27" s="18">
        <v>1530.9518</v>
      </c>
      <c r="M27" s="18">
        <v>1530.9518</v>
      </c>
      <c r="N27" s="18">
        <v>1530.9518</v>
      </c>
      <c r="O27" s="18">
        <v>1530.9518</v>
      </c>
      <c r="P27" s="18">
        <v>1530.9518</v>
      </c>
      <c r="Q27" s="18">
        <v>1530.9518</v>
      </c>
      <c r="R27" s="18">
        <v>1530.9518</v>
      </c>
      <c r="S27" s="18">
        <v>1530.9518</v>
      </c>
    </row>
    <row r="28" spans="1:20" s="1" customFormat="1" x14ac:dyDescent="0.15">
      <c r="A28" s="17">
        <v>1603</v>
      </c>
      <c r="B28" s="18">
        <v>441.95996000000008</v>
      </c>
      <c r="C28" s="18">
        <v>883.91992000000016</v>
      </c>
      <c r="D28" s="18">
        <v>1162.9924400000002</v>
      </c>
      <c r="E28" s="18">
        <v>1300.9875400000001</v>
      </c>
      <c r="F28" s="18">
        <v>1395.3409200000001</v>
      </c>
      <c r="G28" s="18">
        <v>1434.4962600000001</v>
      </c>
      <c r="H28" s="18">
        <v>1434.4962600000001</v>
      </c>
      <c r="I28" s="18">
        <v>1434.4962600000001</v>
      </c>
      <c r="J28" s="18">
        <v>1434.4962600000001</v>
      </c>
      <c r="K28" s="18">
        <v>1434.4962600000001</v>
      </c>
      <c r="L28" s="18">
        <v>1434.4962600000001</v>
      </c>
      <c r="M28" s="18">
        <v>1434.4962600000001</v>
      </c>
      <c r="N28" s="18">
        <v>1434.4962600000001</v>
      </c>
      <c r="O28" s="18">
        <v>1434.4962600000001</v>
      </c>
      <c r="P28" s="18">
        <v>1434.4962600000001</v>
      </c>
      <c r="Q28" s="18">
        <v>1434.4962600000001</v>
      </c>
      <c r="R28" s="18">
        <v>1434.4962600000001</v>
      </c>
      <c r="S28" s="18">
        <v>1434.4962600000001</v>
      </c>
    </row>
    <row r="29" spans="1:20" s="1" customFormat="1" x14ac:dyDescent="0.15">
      <c r="A29" s="17">
        <v>1604</v>
      </c>
      <c r="B29" s="18">
        <v>607.56000500000005</v>
      </c>
      <c r="C29" s="18">
        <v>1175.6411499999999</v>
      </c>
      <c r="D29" s="18">
        <v>1592.6113949999999</v>
      </c>
      <c r="E29" s="18">
        <v>1864.332359</v>
      </c>
      <c r="F29" s="18">
        <v>1906.464559</v>
      </c>
      <c r="G29" s="18">
        <v>1906.464559</v>
      </c>
      <c r="H29" s="18">
        <v>1906.464559</v>
      </c>
      <c r="I29" s="18">
        <v>1906.464559</v>
      </c>
      <c r="J29" s="18">
        <v>1906.464559</v>
      </c>
      <c r="K29" s="18">
        <v>1906.464559</v>
      </c>
      <c r="L29" s="18">
        <v>1906.464559</v>
      </c>
      <c r="M29" s="18">
        <v>1906.464559</v>
      </c>
      <c r="N29" s="18">
        <v>1906.464559</v>
      </c>
      <c r="O29" s="18">
        <v>1906.464559</v>
      </c>
      <c r="P29" s="18">
        <v>1906.464559</v>
      </c>
      <c r="Q29" s="18">
        <v>1906.464559</v>
      </c>
      <c r="R29" s="18">
        <v>1906.464559</v>
      </c>
      <c r="S29" s="18">
        <v>1906.464559</v>
      </c>
    </row>
    <row r="30" spans="1:20" s="1" customFormat="1" x14ac:dyDescent="0.15">
      <c r="A30" s="17">
        <v>1605</v>
      </c>
      <c r="B30" s="18">
        <v>943.69004999999993</v>
      </c>
      <c r="C30" s="18">
        <v>1887.3800999999999</v>
      </c>
      <c r="D30" s="18">
        <v>2428.7397000000001</v>
      </c>
      <c r="E30" s="18">
        <v>2951.9379399999998</v>
      </c>
      <c r="F30" s="18">
        <v>3259.4166199999995</v>
      </c>
      <c r="G30" s="18">
        <v>3532.7812199999998</v>
      </c>
      <c r="H30" s="18">
        <v>3806.1458199999997</v>
      </c>
      <c r="I30" s="18">
        <v>4079.5104200000001</v>
      </c>
      <c r="J30" s="18">
        <v>4352.8750200000004</v>
      </c>
      <c r="K30" s="18">
        <v>4626.2396200000003</v>
      </c>
      <c r="L30" s="18">
        <v>4899.6042200000002</v>
      </c>
      <c r="M30" s="18">
        <v>5172.9688200000001</v>
      </c>
      <c r="N30" s="18">
        <v>5446.3334199999999</v>
      </c>
      <c r="O30" s="18">
        <v>5719.6980199999998</v>
      </c>
      <c r="P30" s="18">
        <v>5993.0626200000006</v>
      </c>
      <c r="Q30" s="18">
        <v>6266.4272200000005</v>
      </c>
      <c r="R30" s="18">
        <v>6539.7918200000004</v>
      </c>
      <c r="S30" s="18">
        <v>6813.1564200000003</v>
      </c>
    </row>
    <row r="31" spans="1:20" s="1" customFormat="1" x14ac:dyDescent="0.15">
      <c r="A31" s="17">
        <v>1606</v>
      </c>
      <c r="B31" s="18">
        <v>743.12720000000002</v>
      </c>
      <c r="C31" s="18">
        <v>1486.2544</v>
      </c>
      <c r="D31" s="18">
        <v>2083.0584600000002</v>
      </c>
      <c r="E31" s="18">
        <v>2603.1339600000001</v>
      </c>
      <c r="F31" s="18">
        <v>3033.6129000000001</v>
      </c>
      <c r="G31" s="18">
        <v>3441.6927000000005</v>
      </c>
      <c r="H31" s="18">
        <v>3849.7725</v>
      </c>
      <c r="I31" s="18">
        <v>4257.8523000000005</v>
      </c>
      <c r="J31" s="18">
        <v>4538.78334</v>
      </c>
      <c r="K31" s="18">
        <v>4734.9485400000003</v>
      </c>
      <c r="L31" s="18">
        <v>4931.1137400000007</v>
      </c>
      <c r="M31" s="18">
        <v>5127.2789400000001</v>
      </c>
      <c r="N31" s="18">
        <v>5127.2789400000001</v>
      </c>
      <c r="O31" s="18">
        <v>5127.2789400000001</v>
      </c>
      <c r="P31" s="18">
        <v>5127.2789400000001</v>
      </c>
      <c r="Q31" s="18">
        <v>5127.2789400000001</v>
      </c>
      <c r="R31" s="18">
        <v>5127.2789400000001</v>
      </c>
      <c r="S31" s="18">
        <v>5127.2789400000001</v>
      </c>
    </row>
    <row r="32" spans="1:20" s="1" customFormat="1" x14ac:dyDescent="0.15">
      <c r="A32" s="17">
        <v>1607</v>
      </c>
      <c r="B32" s="18">
        <v>482.60249999999996</v>
      </c>
      <c r="C32" s="18">
        <v>965.20499999999993</v>
      </c>
      <c r="D32" s="18">
        <v>1411.9899</v>
      </c>
      <c r="E32" s="18">
        <v>1805.0483999999997</v>
      </c>
      <c r="F32" s="18">
        <v>2086.3801999999996</v>
      </c>
      <c r="G32" s="18">
        <v>2303.0891699999997</v>
      </c>
      <c r="H32" s="18">
        <v>2431.3630199999998</v>
      </c>
      <c r="I32" s="18">
        <v>2559.6368699999998</v>
      </c>
      <c r="J32" s="18">
        <v>2687.9107199999999</v>
      </c>
      <c r="K32" s="18">
        <v>2816.1845699999999</v>
      </c>
      <c r="L32" s="18">
        <v>2944.4584199999995</v>
      </c>
      <c r="M32" s="18">
        <v>3072.73227</v>
      </c>
      <c r="N32" s="18">
        <v>3201.0061199999996</v>
      </c>
      <c r="O32" s="18">
        <v>3329.2799699999996</v>
      </c>
      <c r="P32" s="18">
        <v>3457.5538199999996</v>
      </c>
      <c r="Q32" s="18">
        <v>3585.8276699999992</v>
      </c>
      <c r="R32" s="18">
        <v>3714.1015199999997</v>
      </c>
      <c r="S32" s="18">
        <v>3842.3753699999993</v>
      </c>
    </row>
    <row r="33" spans="1:19" s="1" customFormat="1" x14ac:dyDescent="0.15">
      <c r="A33" s="17">
        <v>1608</v>
      </c>
      <c r="B33" s="18">
        <v>1596.7424449999999</v>
      </c>
      <c r="C33" s="18">
        <v>3193.4848899999997</v>
      </c>
      <c r="D33" s="18">
        <v>4209.2976599999993</v>
      </c>
      <c r="E33" s="18">
        <v>5029.832418</v>
      </c>
      <c r="F33" s="18">
        <v>5768.2570679999999</v>
      </c>
      <c r="G33" s="18">
        <v>6494.4807179999998</v>
      </c>
      <c r="H33" s="18">
        <v>7171.9003679999996</v>
      </c>
      <c r="I33" s="18">
        <v>7781.043318</v>
      </c>
      <c r="J33" s="18">
        <v>8344.6684679999998</v>
      </c>
      <c r="K33" s="18">
        <v>8908.2936179999997</v>
      </c>
      <c r="L33" s="18">
        <v>9471.9187679999977</v>
      </c>
      <c r="M33" s="18">
        <v>10035.543917999999</v>
      </c>
      <c r="N33" s="18">
        <v>10599.169067999997</v>
      </c>
      <c r="O33" s="18">
        <v>11162.794217999997</v>
      </c>
      <c r="P33" s="18">
        <v>11726.419367999999</v>
      </c>
      <c r="Q33" s="18">
        <v>12290.044517999997</v>
      </c>
      <c r="R33" s="18">
        <v>12853.669667999997</v>
      </c>
      <c r="S33" s="18">
        <v>13417.294817999997</v>
      </c>
    </row>
    <row r="34" spans="1:19" s="1" customFormat="1" x14ac:dyDescent="0.15">
      <c r="A34" s="17">
        <v>1609</v>
      </c>
      <c r="B34" s="18">
        <v>1234.0940450000001</v>
      </c>
      <c r="C34" s="18">
        <v>2449.0331200000001</v>
      </c>
      <c r="D34" s="18">
        <v>3423.1392149999997</v>
      </c>
      <c r="E34" s="18">
        <v>4041.1394600000003</v>
      </c>
      <c r="F34" s="18">
        <v>4516.8070250000001</v>
      </c>
      <c r="G34" s="18">
        <v>4780.4626699999999</v>
      </c>
      <c r="H34" s="18">
        <v>5044.1183150000006</v>
      </c>
      <c r="I34" s="18">
        <v>5307.7739600000014</v>
      </c>
      <c r="J34" s="18">
        <v>5571.4296050000012</v>
      </c>
      <c r="K34" s="18">
        <v>5835.0852500000001</v>
      </c>
      <c r="L34" s="18">
        <v>6070.2513950000002</v>
      </c>
      <c r="M34" s="18">
        <v>6240.6326899999995</v>
      </c>
      <c r="N34" s="18">
        <v>6279.3398899999993</v>
      </c>
      <c r="O34" s="18">
        <v>6287.0813299999991</v>
      </c>
      <c r="P34" s="18">
        <v>6287.0813299999991</v>
      </c>
      <c r="Q34" s="18">
        <v>6287.0813299999991</v>
      </c>
      <c r="R34" s="18">
        <v>6287.0813299999991</v>
      </c>
      <c r="S34" s="18">
        <v>6287.0813299999991</v>
      </c>
    </row>
    <row r="35" spans="1:19" s="1" customFormat="1" x14ac:dyDescent="0.15">
      <c r="A35" s="17">
        <v>1610</v>
      </c>
      <c r="B35" s="18">
        <v>870.10365999999999</v>
      </c>
      <c r="C35" s="18">
        <v>1720.1553200000001</v>
      </c>
      <c r="D35" s="18">
        <v>2371.0314719999997</v>
      </c>
      <c r="E35" s="18">
        <v>2891.4175019999998</v>
      </c>
      <c r="F35" s="18">
        <v>3095.780722</v>
      </c>
      <c r="G35" s="18">
        <v>3177.892722</v>
      </c>
      <c r="H35" s="18">
        <v>3260.0047220000001</v>
      </c>
      <c r="I35" s="18">
        <v>3342.1167220000002</v>
      </c>
      <c r="J35" s="18">
        <v>3424.2287220000003</v>
      </c>
      <c r="K35" s="18">
        <v>3506.3407220000004</v>
      </c>
      <c r="L35" s="18">
        <v>3588.452722</v>
      </c>
      <c r="M35" s="18">
        <v>3670.5647219999996</v>
      </c>
      <c r="N35" s="18">
        <v>3752.6767219999997</v>
      </c>
      <c r="O35" s="18">
        <v>3834.7887219999998</v>
      </c>
      <c r="P35" s="18">
        <v>3916.9007219999999</v>
      </c>
      <c r="Q35" s="18">
        <v>3966.1679220000001</v>
      </c>
      <c r="R35" s="18">
        <v>3966.1679220000001</v>
      </c>
      <c r="S35" s="18">
        <v>3966.1679220000001</v>
      </c>
    </row>
    <row r="36" spans="1:19" s="1" customFormat="1" x14ac:dyDescent="0.15">
      <c r="A36" s="17">
        <v>1611</v>
      </c>
      <c r="B36" s="18">
        <v>1538.501935</v>
      </c>
      <c r="C36" s="18">
        <v>2933.6747200000004</v>
      </c>
      <c r="D36" s="18">
        <v>4120.7845349999998</v>
      </c>
      <c r="E36" s="18">
        <v>5259.6608299999998</v>
      </c>
      <c r="F36" s="18">
        <v>5859.2405300000009</v>
      </c>
      <c r="G36" s="18">
        <v>6253.3116300000002</v>
      </c>
      <c r="H36" s="18">
        <v>6633.1843699999999</v>
      </c>
      <c r="I36" s="18">
        <v>6928.2218469999998</v>
      </c>
      <c r="J36" s="18">
        <v>7180.900842</v>
      </c>
      <c r="K36" s="18">
        <v>7433.5798369999993</v>
      </c>
      <c r="L36" s="18">
        <v>7686.2588320000004</v>
      </c>
      <c r="M36" s="18">
        <v>7938.9378269999997</v>
      </c>
      <c r="N36" s="18">
        <v>8191.616822</v>
      </c>
      <c r="O36" s="18">
        <v>8444.2958170000002</v>
      </c>
      <c r="P36" s="18">
        <v>8696.9748119999986</v>
      </c>
      <c r="Q36" s="18">
        <v>8949.6538069999988</v>
      </c>
      <c r="R36" s="18">
        <v>9202.332801999999</v>
      </c>
      <c r="S36" s="18">
        <v>9455.0117969999992</v>
      </c>
    </row>
    <row r="37" spans="1:19" s="1" customFormat="1" x14ac:dyDescent="0.15">
      <c r="A37" s="17">
        <v>1612</v>
      </c>
      <c r="B37" s="18">
        <v>1141.8989750000001</v>
      </c>
      <c r="C37" s="18">
        <v>2265.6959299999999</v>
      </c>
      <c r="D37" s="18">
        <v>3088.5700529999999</v>
      </c>
      <c r="E37" s="18">
        <v>3676.4497950000009</v>
      </c>
      <c r="F37" s="18">
        <v>4016.2002550000002</v>
      </c>
      <c r="G37" s="18">
        <v>4236.1307250000009</v>
      </c>
      <c r="H37" s="18">
        <v>4430.0749449999994</v>
      </c>
      <c r="I37" s="18">
        <v>4556.0570849999995</v>
      </c>
      <c r="J37" s="18">
        <v>4668.1706849999991</v>
      </c>
      <c r="K37" s="18">
        <v>4780.2842849999988</v>
      </c>
      <c r="L37" s="18">
        <v>4892.3978849999994</v>
      </c>
      <c r="M37" s="18">
        <v>5004.5114849999991</v>
      </c>
      <c r="N37" s="18">
        <v>5095.7250449999992</v>
      </c>
      <c r="O37" s="18">
        <v>5155.5885449999987</v>
      </c>
      <c r="P37" s="18">
        <v>5215.4520449999991</v>
      </c>
      <c r="Q37" s="18">
        <v>5275.3155449999995</v>
      </c>
      <c r="R37" s="18">
        <v>5335.179044999999</v>
      </c>
      <c r="S37" s="18">
        <v>5395.0425450000002</v>
      </c>
    </row>
    <row r="38" spans="1:19" s="1" customFormat="1" x14ac:dyDescent="0.15">
      <c r="A38" s="17">
        <v>1701</v>
      </c>
      <c r="B38" s="18">
        <v>1058.0058250000002</v>
      </c>
      <c r="C38" s="18">
        <v>2075.0971400000003</v>
      </c>
      <c r="D38" s="18">
        <v>2940.3043059999995</v>
      </c>
      <c r="E38" s="18">
        <v>3522.5612059999999</v>
      </c>
      <c r="F38" s="18">
        <v>3705.4015359999999</v>
      </c>
      <c r="G38" s="18">
        <v>3824.5809359999998</v>
      </c>
      <c r="H38" s="18">
        <v>3908.7694359999991</v>
      </c>
      <c r="I38" s="18">
        <v>3986.9830559999996</v>
      </c>
      <c r="J38" s="18">
        <v>4041.2971559999992</v>
      </c>
      <c r="K38" s="18">
        <v>4095.6112559999997</v>
      </c>
      <c r="L38" s="18">
        <v>4149.9253559999997</v>
      </c>
      <c r="M38" s="18">
        <v>4204.2394560000002</v>
      </c>
      <c r="N38" s="18">
        <v>4258.5535559999998</v>
      </c>
      <c r="O38" s="18">
        <v>4312.8676560000004</v>
      </c>
      <c r="P38" s="18">
        <v>4367.181756</v>
      </c>
      <c r="Q38" s="18">
        <v>4421.4958559999995</v>
      </c>
      <c r="R38" s="18">
        <v>4475.8099560000001</v>
      </c>
      <c r="S38" s="18">
        <v>4530.1240560000006</v>
      </c>
    </row>
    <row r="39" spans="1:19" s="1" customFormat="1" x14ac:dyDescent="0.15">
      <c r="A39" s="17">
        <v>1702</v>
      </c>
      <c r="B39" s="18">
        <v>623.18329999999992</v>
      </c>
      <c r="C39" s="18">
        <v>1216.9937999999997</v>
      </c>
      <c r="D39" s="18">
        <v>1695.01738</v>
      </c>
      <c r="E39" s="18">
        <v>2047.8403599999999</v>
      </c>
      <c r="F39" s="18">
        <v>2329.6818399999997</v>
      </c>
      <c r="G39" s="18">
        <v>2558.0694399999993</v>
      </c>
      <c r="H39" s="18">
        <v>2761.8056799999995</v>
      </c>
      <c r="I39" s="18">
        <v>2928.5648799999994</v>
      </c>
      <c r="J39" s="18">
        <v>3095.3240799999994</v>
      </c>
      <c r="K39" s="18">
        <v>3262.0832799999998</v>
      </c>
      <c r="L39" s="18">
        <v>3417.2830599999998</v>
      </c>
      <c r="M39" s="18">
        <v>3526.2451599999995</v>
      </c>
      <c r="N39" s="18">
        <v>3635.2072599999992</v>
      </c>
      <c r="O39" s="18">
        <v>3744.1693599999999</v>
      </c>
      <c r="P39" s="18">
        <v>3853.1314599999996</v>
      </c>
      <c r="Q39" s="18">
        <v>3962.0935599999993</v>
      </c>
      <c r="R39" s="18">
        <v>4071.0556599999991</v>
      </c>
      <c r="S39" s="18">
        <v>4180.0177599999988</v>
      </c>
    </row>
    <row r="40" spans="1:19" s="1" customFormat="1" x14ac:dyDescent="0.15">
      <c r="A40" s="17">
        <v>1703</v>
      </c>
      <c r="B40" s="18">
        <v>154.74272999999999</v>
      </c>
      <c r="C40" s="18">
        <v>309.48545999999999</v>
      </c>
      <c r="D40" s="18">
        <v>398.08988999999997</v>
      </c>
      <c r="E40" s="18">
        <v>398.08988999999997</v>
      </c>
      <c r="F40" s="18">
        <v>398.08988999999997</v>
      </c>
      <c r="G40" s="18">
        <v>398.08988999999997</v>
      </c>
      <c r="H40" s="18">
        <v>398.08988999999997</v>
      </c>
      <c r="I40" s="18">
        <v>398.08988999999997</v>
      </c>
      <c r="J40" s="18">
        <v>398.08988999999997</v>
      </c>
      <c r="K40" s="18">
        <v>398.08988999999997</v>
      </c>
      <c r="L40" s="18">
        <v>398.08988999999997</v>
      </c>
      <c r="M40" s="18">
        <v>398.08988999999997</v>
      </c>
      <c r="N40" s="18">
        <v>398.08988999999997</v>
      </c>
      <c r="O40" s="18">
        <v>398.08988999999997</v>
      </c>
      <c r="P40" s="18">
        <v>398.08988999999997</v>
      </c>
      <c r="Q40" s="18">
        <v>398.08988999999997</v>
      </c>
      <c r="R40" s="18">
        <v>398.08988999999997</v>
      </c>
      <c r="S40" s="18">
        <v>398.08988999999997</v>
      </c>
    </row>
    <row r="41" spans="1:19" s="1" customFormat="1" x14ac:dyDescent="0.15">
      <c r="A41" s="16" t="s">
        <v>676</v>
      </c>
      <c r="B41" s="18">
        <v>11771.761399999999</v>
      </c>
      <c r="C41" s="18">
        <v>23233.118490000004</v>
      </c>
      <c r="D41" s="18">
        <v>31932.272715999996</v>
      </c>
      <c r="E41" s="18">
        <v>38573.078790000007</v>
      </c>
      <c r="F41" s="18">
        <v>42715.360244999996</v>
      </c>
      <c r="G41" s="18">
        <v>45825.82905</v>
      </c>
      <c r="H41" s="18">
        <v>48623.418295000003</v>
      </c>
      <c r="I41" s="18">
        <v>51156.981576999999</v>
      </c>
      <c r="J41" s="18">
        <v>53437.751757000005</v>
      </c>
      <c r="K41" s="18">
        <v>55633.756096999998</v>
      </c>
      <c r="L41" s="18">
        <v>57686.769517000001</v>
      </c>
      <c r="M41" s="18">
        <v>59628.760407000009</v>
      </c>
      <c r="N41" s="18">
        <v>61222.01196199999</v>
      </c>
      <c r="O41" s="18">
        <v>62752.947696999996</v>
      </c>
      <c r="P41" s="18">
        <v>64276.141991999997</v>
      </c>
      <c r="Q41" s="18">
        <v>65766.491486999992</v>
      </c>
      <c r="R41" s="18">
        <v>67207.573781999992</v>
      </c>
      <c r="S41" s="18">
        <v>68648.656077000007</v>
      </c>
    </row>
    <row r="42" spans="1:19" s="1" customFormat="1" x14ac:dyDescent="0.15">
      <c r="A42" s="16" t="s">
        <v>674</v>
      </c>
      <c r="B42" s="19">
        <v>0.235435228</v>
      </c>
      <c r="C42" s="19">
        <v>0.23233118490000007</v>
      </c>
      <c r="D42" s="19">
        <v>0.21288181810666665</v>
      </c>
      <c r="E42" s="19">
        <v>0.19286539395000005</v>
      </c>
      <c r="F42" s="19">
        <v>0.17086144097999997</v>
      </c>
      <c r="G42" s="19">
        <v>0.1527527635</v>
      </c>
      <c r="H42" s="19">
        <v>0.13892405227142859</v>
      </c>
      <c r="I42" s="19">
        <v>0.12789245394249998</v>
      </c>
      <c r="J42" s="19">
        <v>0.11875055946000002</v>
      </c>
      <c r="K42" s="19">
        <v>0.11126751219400001</v>
      </c>
      <c r="L42" s="19">
        <v>0.10488503548545454</v>
      </c>
      <c r="M42" s="19">
        <v>9.938126734500001E-2</v>
      </c>
      <c r="N42" s="19">
        <v>9.4187710710769215E-2</v>
      </c>
      <c r="O42" s="19">
        <v>8.9647068138571415E-2</v>
      </c>
      <c r="P42" s="19">
        <v>8.5701522655999993E-2</v>
      </c>
      <c r="Q42" s="19">
        <v>8.2208114358749987E-2</v>
      </c>
      <c r="R42" s="19">
        <v>7.9067733861176465E-2</v>
      </c>
      <c r="S42" s="19">
        <v>7.6276284530000016E-2</v>
      </c>
    </row>
    <row r="43" spans="1:19" x14ac:dyDescent="0.15">
      <c r="A43" s="16" t="s">
        <v>678</v>
      </c>
      <c r="B43" s="19">
        <v>0.18428433503783426</v>
      </c>
      <c r="C43" s="19">
        <v>0.18190331556816841</v>
      </c>
      <c r="D43" s="19">
        <v>0.16695682568165759</v>
      </c>
      <c r="E43" s="19">
        <v>0.1515244180642954</v>
      </c>
      <c r="F43" s="19">
        <v>0.13449974649587992</v>
      </c>
      <c r="G43" s="19">
        <v>0.12044085851324215</v>
      </c>
      <c r="H43" s="19">
        <v>0.10967502517864758</v>
      </c>
      <c r="I43" s="19">
        <v>0.10106802990159203</v>
      </c>
      <c r="J43" s="19">
        <v>9.3922644404795586E-2</v>
      </c>
      <c r="K43" s="19">
        <v>8.8065135012483253E-2</v>
      </c>
      <c r="L43" s="19">
        <v>8.3062884486896138E-2</v>
      </c>
      <c r="M43" s="19">
        <v>7.8744677934872165E-2</v>
      </c>
      <c r="N43" s="19">
        <v>7.4665894036180402E-2</v>
      </c>
      <c r="O43" s="19">
        <v>7.1096706051585468E-2</v>
      </c>
      <c r="P43" s="19">
        <v>6.7992880348646478E-2</v>
      </c>
      <c r="Q43" s="19">
        <v>6.524285217298087E-2</v>
      </c>
      <c r="R43" s="19">
        <v>6.2769213543879321E-2</v>
      </c>
      <c r="S43" s="19">
        <v>6.0569214739804256E-2</v>
      </c>
    </row>
    <row r="44" spans="1:19" x14ac:dyDescent="0.15">
      <c r="A44" s="27" t="s">
        <v>721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s="10" customFormat="1" x14ac:dyDescent="0.15">
      <c r="A45" s="16" t="s">
        <v>708</v>
      </c>
      <c r="B45" s="16">
        <v>5</v>
      </c>
      <c r="C45" s="16">
        <v>10</v>
      </c>
      <c r="D45" s="16">
        <v>15</v>
      </c>
      <c r="E45" s="16">
        <v>20</v>
      </c>
      <c r="F45" s="16">
        <v>25</v>
      </c>
      <c r="G45" s="16">
        <v>30</v>
      </c>
      <c r="H45" s="16">
        <v>35</v>
      </c>
      <c r="I45" s="16">
        <v>40</v>
      </c>
      <c r="J45" s="16">
        <v>45</v>
      </c>
      <c r="K45" s="16">
        <v>50</v>
      </c>
      <c r="L45" s="16">
        <v>55</v>
      </c>
      <c r="M45" s="16">
        <v>60</v>
      </c>
      <c r="N45" s="16">
        <v>65</v>
      </c>
      <c r="O45" s="16">
        <v>70</v>
      </c>
      <c r="P45" s="16">
        <v>75</v>
      </c>
      <c r="Q45" s="16">
        <v>80</v>
      </c>
      <c r="R45" s="16">
        <v>85</v>
      </c>
      <c r="S45" s="16">
        <v>90</v>
      </c>
    </row>
    <row r="46" spans="1:19" s="10" customFormat="1" x14ac:dyDescent="0.15">
      <c r="A46" s="17">
        <v>1601</v>
      </c>
      <c r="B46" s="18">
        <v>201.7415</v>
      </c>
      <c r="C46" s="18">
        <v>403.483</v>
      </c>
      <c r="D46" s="18">
        <v>576.37782000000004</v>
      </c>
      <c r="E46" s="18">
        <v>595.28286000000003</v>
      </c>
      <c r="F46" s="18">
        <v>595.28286000000003</v>
      </c>
      <c r="G46" s="18">
        <v>595.28286000000003</v>
      </c>
      <c r="H46" s="18">
        <v>595.28286000000003</v>
      </c>
      <c r="I46" s="18">
        <v>595.28286000000003</v>
      </c>
      <c r="J46" s="18">
        <v>595.28286000000003</v>
      </c>
      <c r="K46" s="18">
        <v>595.28286000000003</v>
      </c>
      <c r="L46" s="18">
        <v>595.28286000000003</v>
      </c>
      <c r="M46" s="18">
        <v>595.28286000000003</v>
      </c>
      <c r="N46" s="18">
        <v>595.28286000000003</v>
      </c>
      <c r="O46" s="18">
        <v>595.28286000000003</v>
      </c>
      <c r="P46" s="18">
        <v>595.28286000000003</v>
      </c>
      <c r="Q46" s="18">
        <v>595.28286000000003</v>
      </c>
      <c r="R46" s="18">
        <v>595.28286000000003</v>
      </c>
      <c r="S46" s="18">
        <v>595.28286000000003</v>
      </c>
    </row>
    <row r="47" spans="1:19" s="10" customFormat="1" x14ac:dyDescent="0.15">
      <c r="A47" s="17">
        <v>1602</v>
      </c>
      <c r="B47" s="18">
        <v>221.56020000000001</v>
      </c>
      <c r="C47" s="18">
        <v>443.12040000000002</v>
      </c>
      <c r="D47" s="18">
        <v>627.54435000000001</v>
      </c>
      <c r="E47" s="18">
        <v>700.20783000000006</v>
      </c>
      <c r="F47" s="18">
        <v>700.20783000000006</v>
      </c>
      <c r="G47" s="18">
        <v>700.20783000000006</v>
      </c>
      <c r="H47" s="18">
        <v>700.20783000000006</v>
      </c>
      <c r="I47" s="18">
        <v>700.20783000000006</v>
      </c>
      <c r="J47" s="18">
        <v>700.20783000000006</v>
      </c>
      <c r="K47" s="18">
        <v>700.20783000000006</v>
      </c>
      <c r="L47" s="18">
        <v>700.20783000000006</v>
      </c>
      <c r="M47" s="18">
        <v>700.20783000000006</v>
      </c>
      <c r="N47" s="18">
        <v>700.20783000000006</v>
      </c>
      <c r="O47" s="18">
        <v>700.20783000000006</v>
      </c>
      <c r="P47" s="18">
        <v>700.20783000000006</v>
      </c>
      <c r="Q47" s="18">
        <v>700.20783000000006</v>
      </c>
      <c r="R47" s="18">
        <v>700.20783000000006</v>
      </c>
      <c r="S47" s="18">
        <v>700.20783000000006</v>
      </c>
    </row>
    <row r="48" spans="1:19" s="10" customFormat="1" x14ac:dyDescent="0.15">
      <c r="A48" s="17">
        <v>1603</v>
      </c>
      <c r="B48" s="18">
        <v>890.12985000000003</v>
      </c>
      <c r="C48" s="18">
        <v>1739.6426000000001</v>
      </c>
      <c r="D48" s="18">
        <v>2204.6468599999998</v>
      </c>
      <c r="E48" s="18">
        <v>2276.45741</v>
      </c>
      <c r="F48" s="18">
        <v>2290.81952</v>
      </c>
      <c r="G48" s="18">
        <v>2290.81952</v>
      </c>
      <c r="H48" s="18">
        <v>2290.81952</v>
      </c>
      <c r="I48" s="18">
        <v>2290.81952</v>
      </c>
      <c r="J48" s="18">
        <v>2290.81952</v>
      </c>
      <c r="K48" s="18">
        <v>2290.81952</v>
      </c>
      <c r="L48" s="18">
        <v>2290.81952</v>
      </c>
      <c r="M48" s="18">
        <v>2290.81952</v>
      </c>
      <c r="N48" s="18">
        <v>2290.81952</v>
      </c>
      <c r="O48" s="18">
        <v>2290.81952</v>
      </c>
      <c r="P48" s="18">
        <v>2290.81952</v>
      </c>
      <c r="Q48" s="18">
        <v>2290.81952</v>
      </c>
      <c r="R48" s="18">
        <v>2290.81952</v>
      </c>
      <c r="S48" s="18">
        <v>2290.81952</v>
      </c>
    </row>
    <row r="49" spans="1:19" s="10" customFormat="1" x14ac:dyDescent="0.15">
      <c r="A49" s="17">
        <v>1604</v>
      </c>
      <c r="B49" s="18">
        <v>580.45813999999996</v>
      </c>
      <c r="C49" s="18">
        <v>1019.1364600000002</v>
      </c>
      <c r="D49" s="18">
        <v>1261.1954500000002</v>
      </c>
      <c r="E49" s="18">
        <v>1369.1591020000001</v>
      </c>
      <c r="F49" s="18">
        <v>1369.1591020000001</v>
      </c>
      <c r="G49" s="18">
        <v>1369.1591020000001</v>
      </c>
      <c r="H49" s="18">
        <v>1369.1591020000001</v>
      </c>
      <c r="I49" s="18">
        <v>1369.1591020000001</v>
      </c>
      <c r="J49" s="18">
        <v>1369.1591020000001</v>
      </c>
      <c r="K49" s="18">
        <v>1369.1591020000001</v>
      </c>
      <c r="L49" s="18">
        <v>1369.1591020000001</v>
      </c>
      <c r="M49" s="18">
        <v>1369.1591020000001</v>
      </c>
      <c r="N49" s="18">
        <v>1369.1591020000001</v>
      </c>
      <c r="O49" s="18">
        <v>1369.1591020000001</v>
      </c>
      <c r="P49" s="18">
        <v>1369.1591020000001</v>
      </c>
      <c r="Q49" s="18">
        <v>1369.1591020000001</v>
      </c>
      <c r="R49" s="18">
        <v>1369.1591020000001</v>
      </c>
      <c r="S49" s="18">
        <v>1369.1591020000001</v>
      </c>
    </row>
    <row r="50" spans="1:19" s="10" customFormat="1" x14ac:dyDescent="0.15">
      <c r="A50" s="17">
        <v>1605</v>
      </c>
      <c r="B50" s="18">
        <v>1015.10095</v>
      </c>
      <c r="C50" s="18">
        <v>1996.2536450000002</v>
      </c>
      <c r="D50" s="18">
        <v>2521.9286149999998</v>
      </c>
      <c r="E50" s="18">
        <v>2777.8677200000002</v>
      </c>
      <c r="F50" s="18">
        <v>2864.10212</v>
      </c>
      <c r="G50" s="18">
        <v>2950.3365200000003</v>
      </c>
      <c r="H50" s="18">
        <v>3036.5709200000001</v>
      </c>
      <c r="I50" s="18">
        <v>3122.8053200000004</v>
      </c>
      <c r="J50" s="18">
        <v>3209.0397200000007</v>
      </c>
      <c r="K50" s="18">
        <v>3295.27412</v>
      </c>
      <c r="L50" s="18">
        <v>3381.5085200000003</v>
      </c>
      <c r="M50" s="18">
        <v>3467.7429200000006</v>
      </c>
      <c r="N50" s="18">
        <v>3553.97732</v>
      </c>
      <c r="O50" s="18">
        <v>3562.6007600000003</v>
      </c>
      <c r="P50" s="18">
        <v>3562.6007600000003</v>
      </c>
      <c r="Q50" s="18">
        <v>3562.6007600000003</v>
      </c>
      <c r="R50" s="18">
        <v>3562.6007600000003</v>
      </c>
      <c r="S50" s="18">
        <v>3562.6007600000003</v>
      </c>
    </row>
    <row r="51" spans="1:19" s="10" customFormat="1" x14ac:dyDescent="0.15">
      <c r="A51" s="17">
        <v>1606</v>
      </c>
      <c r="B51" s="18">
        <v>1191.7599500000001</v>
      </c>
      <c r="C51" s="18">
        <v>2280.1332499999999</v>
      </c>
      <c r="D51" s="18">
        <v>2681.2762699999998</v>
      </c>
      <c r="E51" s="18">
        <v>2896.98443</v>
      </c>
      <c r="F51" s="18">
        <v>2896.98443</v>
      </c>
      <c r="G51" s="18">
        <v>2896.98443</v>
      </c>
      <c r="H51" s="18">
        <v>2896.98443</v>
      </c>
      <c r="I51" s="18">
        <v>2896.98443</v>
      </c>
      <c r="J51" s="18">
        <v>2896.98443</v>
      </c>
      <c r="K51" s="18">
        <v>2896.98443</v>
      </c>
      <c r="L51" s="18">
        <v>2896.98443</v>
      </c>
      <c r="M51" s="18">
        <v>2896.98443</v>
      </c>
      <c r="N51" s="18">
        <v>2896.98443</v>
      </c>
      <c r="O51" s="18">
        <v>2896.98443</v>
      </c>
      <c r="P51" s="18">
        <v>2896.98443</v>
      </c>
      <c r="Q51" s="18">
        <v>2896.98443</v>
      </c>
      <c r="R51" s="18">
        <v>2896.98443</v>
      </c>
      <c r="S51" s="18">
        <v>2896.98443</v>
      </c>
    </row>
    <row r="52" spans="1:19" s="10" customFormat="1" x14ac:dyDescent="0.15">
      <c r="A52" s="17">
        <v>1607</v>
      </c>
      <c r="B52" s="18">
        <v>1140.9285</v>
      </c>
      <c r="C52" s="18">
        <v>2203.1795400000001</v>
      </c>
      <c r="D52" s="18">
        <v>2955.03323</v>
      </c>
      <c r="E52" s="18">
        <v>3546.5620899999999</v>
      </c>
      <c r="F52" s="18">
        <v>3764.89239</v>
      </c>
      <c r="G52" s="18">
        <v>3983.2226900000001</v>
      </c>
      <c r="H52" s="18">
        <v>4115.1537799999996</v>
      </c>
      <c r="I52" s="18">
        <v>4115.1537799999996</v>
      </c>
      <c r="J52" s="18">
        <v>4115.1537799999996</v>
      </c>
      <c r="K52" s="18">
        <v>4115.1537799999996</v>
      </c>
      <c r="L52" s="18">
        <v>4115.1537799999996</v>
      </c>
      <c r="M52" s="18">
        <v>4115.1537799999996</v>
      </c>
      <c r="N52" s="18">
        <v>4115.1537799999996</v>
      </c>
      <c r="O52" s="18">
        <v>4115.1537799999996</v>
      </c>
      <c r="P52" s="18">
        <v>4115.1537799999996</v>
      </c>
      <c r="Q52" s="18">
        <v>4115.1537799999996</v>
      </c>
      <c r="R52" s="18">
        <v>4115.1537799999996</v>
      </c>
      <c r="S52" s="18">
        <v>4115.1537799999996</v>
      </c>
    </row>
    <row r="53" spans="1:19" s="10" customFormat="1" x14ac:dyDescent="0.15">
      <c r="A53" s="17">
        <v>1608</v>
      </c>
      <c r="B53" s="18">
        <v>1102.9450700000002</v>
      </c>
      <c r="C53" s="18">
        <v>2119.2926600000001</v>
      </c>
      <c r="D53" s="18">
        <v>2592.97597</v>
      </c>
      <c r="E53" s="18">
        <v>2803.3537200000001</v>
      </c>
      <c r="F53" s="18">
        <v>2859.25812</v>
      </c>
      <c r="G53" s="18">
        <v>2915.1625199999999</v>
      </c>
      <c r="H53" s="18">
        <v>2971.0669200000002</v>
      </c>
      <c r="I53" s="18">
        <v>3026.9713200000001</v>
      </c>
      <c r="J53" s="18">
        <v>3082.87572</v>
      </c>
      <c r="K53" s="18">
        <v>3138.7801199999999</v>
      </c>
      <c r="L53" s="18">
        <v>3194.6845200000002</v>
      </c>
      <c r="M53" s="18">
        <v>3239.4080399999998</v>
      </c>
      <c r="N53" s="18">
        <v>3239.4080399999998</v>
      </c>
      <c r="O53" s="18">
        <v>3239.4080399999998</v>
      </c>
      <c r="P53" s="18">
        <v>3239.4080399999998</v>
      </c>
      <c r="Q53" s="18">
        <v>3239.4080399999998</v>
      </c>
      <c r="R53" s="18">
        <v>3239.4080399999998</v>
      </c>
      <c r="S53" s="18">
        <v>3239.4080399999998</v>
      </c>
    </row>
    <row r="54" spans="1:19" s="10" customFormat="1" x14ac:dyDescent="0.15">
      <c r="A54" s="17">
        <v>1609</v>
      </c>
      <c r="B54" s="18">
        <v>1036.5636500000001</v>
      </c>
      <c r="C54" s="18">
        <v>1968.2139949999998</v>
      </c>
      <c r="D54" s="18">
        <v>2496.2570450000003</v>
      </c>
      <c r="E54" s="18">
        <v>2621.0303449999997</v>
      </c>
      <c r="F54" s="18">
        <v>2621.0303449999997</v>
      </c>
      <c r="G54" s="18">
        <v>2621.0303449999997</v>
      </c>
      <c r="H54" s="18">
        <v>2621.0303449999997</v>
      </c>
      <c r="I54" s="18">
        <v>2621.0303449999997</v>
      </c>
      <c r="J54" s="18">
        <v>2621.0303449999997</v>
      </c>
      <c r="K54" s="18">
        <v>2621.0303449999997</v>
      </c>
      <c r="L54" s="18">
        <v>2621.0303449999997</v>
      </c>
      <c r="M54" s="18">
        <v>2621.0303449999997</v>
      </c>
      <c r="N54" s="18">
        <v>2621.0303449999997</v>
      </c>
      <c r="O54" s="18">
        <v>2621.0303449999997</v>
      </c>
      <c r="P54" s="18">
        <v>2621.0303449999997</v>
      </c>
      <c r="Q54" s="18">
        <v>2621.0303449999997</v>
      </c>
      <c r="R54" s="18">
        <v>2621.0303449999997</v>
      </c>
      <c r="S54" s="18">
        <v>2621.0303449999997</v>
      </c>
    </row>
    <row r="55" spans="1:19" s="10" customFormat="1" x14ac:dyDescent="0.15">
      <c r="A55" s="17">
        <v>1610</v>
      </c>
      <c r="B55" s="18">
        <v>992.97780000000012</v>
      </c>
      <c r="C55" s="18">
        <v>1961.0502000000001</v>
      </c>
      <c r="D55" s="18">
        <v>2451.1047699999999</v>
      </c>
      <c r="E55" s="18">
        <v>2656.851615</v>
      </c>
      <c r="F55" s="18">
        <v>2656.851615</v>
      </c>
      <c r="G55" s="18">
        <v>2656.851615</v>
      </c>
      <c r="H55" s="18">
        <v>2656.851615</v>
      </c>
      <c r="I55" s="18">
        <v>2656.851615</v>
      </c>
      <c r="J55" s="18">
        <v>2656.851615</v>
      </c>
      <c r="K55" s="18">
        <v>2656.851615</v>
      </c>
      <c r="L55" s="18">
        <v>2656.851615</v>
      </c>
      <c r="M55" s="18">
        <v>2656.851615</v>
      </c>
      <c r="N55" s="18">
        <v>2656.851615</v>
      </c>
      <c r="O55" s="18">
        <v>2656.851615</v>
      </c>
      <c r="P55" s="18">
        <v>2656.851615</v>
      </c>
      <c r="Q55" s="18">
        <v>2656.851615</v>
      </c>
      <c r="R55" s="18">
        <v>2656.851615</v>
      </c>
      <c r="S55" s="18">
        <v>2656.851615</v>
      </c>
    </row>
    <row r="56" spans="1:19" s="10" customFormat="1" x14ac:dyDescent="0.15">
      <c r="A56" s="17">
        <v>1611</v>
      </c>
      <c r="B56" s="18">
        <v>1242.6217099999997</v>
      </c>
      <c r="C56" s="18">
        <v>2436.0616239999995</v>
      </c>
      <c r="D56" s="18">
        <v>3144.0771479999994</v>
      </c>
      <c r="E56" s="18">
        <v>3416.4697879999994</v>
      </c>
      <c r="F56" s="18">
        <v>3466.3418379999998</v>
      </c>
      <c r="G56" s="18">
        <v>3516.2138879999998</v>
      </c>
      <c r="H56" s="18">
        <v>3516.2138879999998</v>
      </c>
      <c r="I56" s="18">
        <v>3516.2138879999998</v>
      </c>
      <c r="J56" s="18">
        <v>3516.2138879999998</v>
      </c>
      <c r="K56" s="18">
        <v>3516.2138879999998</v>
      </c>
      <c r="L56" s="18">
        <v>3516.2138879999998</v>
      </c>
      <c r="M56" s="18">
        <v>3516.2138879999998</v>
      </c>
      <c r="N56" s="18">
        <v>3516.2138879999998</v>
      </c>
      <c r="O56" s="18">
        <v>3516.2138879999998</v>
      </c>
      <c r="P56" s="18">
        <v>3516.2138879999998</v>
      </c>
      <c r="Q56" s="18">
        <v>3516.2138879999998</v>
      </c>
      <c r="R56" s="18">
        <v>3516.2138879999998</v>
      </c>
      <c r="S56" s="18">
        <v>3516.2138879999998</v>
      </c>
    </row>
    <row r="57" spans="1:19" s="10" customFormat="1" x14ac:dyDescent="0.15">
      <c r="A57" s="17">
        <v>1612</v>
      </c>
      <c r="B57" s="18">
        <v>879.39582000000007</v>
      </c>
      <c r="C57" s="18">
        <v>1737.7225330000003</v>
      </c>
      <c r="D57" s="18">
        <v>2188.7342780000004</v>
      </c>
      <c r="E57" s="18">
        <v>2465.9963580000003</v>
      </c>
      <c r="F57" s="18">
        <v>2491.5899580000005</v>
      </c>
      <c r="G57" s="18">
        <v>2491.5899580000005</v>
      </c>
      <c r="H57" s="18">
        <v>2491.5899580000005</v>
      </c>
      <c r="I57" s="18">
        <v>2491.5899580000005</v>
      </c>
      <c r="J57" s="18">
        <v>2491.5899580000005</v>
      </c>
      <c r="K57" s="18">
        <v>2491.5899580000005</v>
      </c>
      <c r="L57" s="18">
        <v>2491.5899580000005</v>
      </c>
      <c r="M57" s="18">
        <v>2491.5899580000005</v>
      </c>
      <c r="N57" s="18">
        <v>2491.5899580000005</v>
      </c>
      <c r="O57" s="18">
        <v>2491.5899580000005</v>
      </c>
      <c r="P57" s="18">
        <v>2491.5899580000005</v>
      </c>
      <c r="Q57" s="18">
        <v>2491.5899580000005</v>
      </c>
      <c r="R57" s="18">
        <v>2491.5899580000005</v>
      </c>
      <c r="S57" s="18">
        <v>2491.5899580000005</v>
      </c>
    </row>
    <row r="58" spans="1:19" s="10" customFormat="1" x14ac:dyDescent="0.15">
      <c r="A58" s="17">
        <v>1701</v>
      </c>
      <c r="B58" s="18">
        <v>1227.5699999999997</v>
      </c>
      <c r="C58" s="18">
        <v>2393.3301699999993</v>
      </c>
      <c r="D58" s="18">
        <v>2952.0397950000001</v>
      </c>
      <c r="E58" s="18">
        <v>3207.5801649999999</v>
      </c>
      <c r="F58" s="18">
        <v>3295.3789750000005</v>
      </c>
      <c r="G58" s="18">
        <v>3350.0106250000003</v>
      </c>
      <c r="H58" s="18">
        <v>3366.9062750000003</v>
      </c>
      <c r="I58" s="18">
        <v>3383.8019250000002</v>
      </c>
      <c r="J58" s="18">
        <v>3400.6975750000001</v>
      </c>
      <c r="K58" s="18">
        <v>3417.5932250000001</v>
      </c>
      <c r="L58" s="18">
        <v>3431.1097450000002</v>
      </c>
      <c r="M58" s="18">
        <v>3431.1097450000002</v>
      </c>
      <c r="N58" s="18">
        <v>3431.1097450000002</v>
      </c>
      <c r="O58" s="18">
        <v>3431.1097450000002</v>
      </c>
      <c r="P58" s="18">
        <v>3431.1097450000002</v>
      </c>
      <c r="Q58" s="18">
        <v>3431.1097450000002</v>
      </c>
      <c r="R58" s="18">
        <v>3431.1097450000002</v>
      </c>
      <c r="S58" s="18">
        <v>3431.1097450000002</v>
      </c>
    </row>
    <row r="59" spans="1:19" s="10" customFormat="1" x14ac:dyDescent="0.15">
      <c r="A59" s="17">
        <v>1702</v>
      </c>
      <c r="B59" s="18">
        <v>1029.5614399999999</v>
      </c>
      <c r="C59" s="18">
        <v>2016.59656</v>
      </c>
      <c r="D59" s="18">
        <v>2489.6533379999996</v>
      </c>
      <c r="E59" s="18">
        <v>2674.5563929999998</v>
      </c>
      <c r="F59" s="18">
        <v>2674.5563929999998</v>
      </c>
      <c r="G59" s="18">
        <v>2674.5563929999998</v>
      </c>
      <c r="H59" s="18">
        <v>2674.5563929999998</v>
      </c>
      <c r="I59" s="18">
        <v>2674.5563929999998</v>
      </c>
      <c r="J59" s="18">
        <v>2674.5563929999998</v>
      </c>
      <c r="K59" s="18">
        <v>2674.5563929999998</v>
      </c>
      <c r="L59" s="18">
        <v>2674.5563929999998</v>
      </c>
      <c r="M59" s="18">
        <v>2674.5563929999998</v>
      </c>
      <c r="N59" s="18">
        <v>2674.5563929999998</v>
      </c>
      <c r="O59" s="18">
        <v>2674.5563929999998</v>
      </c>
      <c r="P59" s="18">
        <v>2674.5563929999998</v>
      </c>
      <c r="Q59" s="18">
        <v>2674.5563929999998</v>
      </c>
      <c r="R59" s="18">
        <v>2674.5563929999998</v>
      </c>
      <c r="S59" s="18">
        <v>2674.5563929999998</v>
      </c>
    </row>
    <row r="60" spans="1:19" s="10" customFormat="1" x14ac:dyDescent="0.15">
      <c r="A60" s="17">
        <v>1703</v>
      </c>
      <c r="B60" s="18">
        <v>111.69308000000001</v>
      </c>
      <c r="C60" s="18">
        <v>223.38616000000002</v>
      </c>
      <c r="D60" s="18">
        <v>223.38616000000002</v>
      </c>
      <c r="E60" s="18">
        <v>223.38616000000002</v>
      </c>
      <c r="F60" s="18">
        <v>223.38616000000002</v>
      </c>
      <c r="G60" s="18">
        <v>223.38616000000002</v>
      </c>
      <c r="H60" s="18">
        <v>223.38616000000002</v>
      </c>
      <c r="I60" s="18">
        <v>223.38616000000002</v>
      </c>
      <c r="J60" s="18">
        <v>223.38616000000002</v>
      </c>
      <c r="K60" s="18">
        <v>223.38616000000002</v>
      </c>
      <c r="L60" s="18">
        <v>223.38616000000002</v>
      </c>
      <c r="M60" s="18">
        <v>223.38616000000002</v>
      </c>
      <c r="N60" s="18">
        <v>223.38616000000002</v>
      </c>
      <c r="O60" s="18">
        <v>223.38616000000002</v>
      </c>
      <c r="P60" s="18">
        <v>223.38616000000002</v>
      </c>
      <c r="Q60" s="18">
        <v>223.38616000000002</v>
      </c>
      <c r="R60" s="18">
        <v>223.38616000000002</v>
      </c>
      <c r="S60" s="18">
        <v>223.38616000000002</v>
      </c>
    </row>
    <row r="61" spans="1:19" s="10" customFormat="1" x14ac:dyDescent="0.15">
      <c r="A61" s="16" t="s">
        <v>676</v>
      </c>
      <c r="B61" s="18">
        <v>12865.007659999999</v>
      </c>
      <c r="C61" s="18">
        <v>24940.602797</v>
      </c>
      <c r="D61" s="18">
        <v>31366.231098999997</v>
      </c>
      <c r="E61" s="18">
        <v>34231.745986000002</v>
      </c>
      <c r="F61" s="18">
        <v>34769.841656000004</v>
      </c>
      <c r="G61" s="18">
        <v>35234.814456</v>
      </c>
      <c r="H61" s="18">
        <v>35525.779996000005</v>
      </c>
      <c r="I61" s="18">
        <v>35684.814446000004</v>
      </c>
      <c r="J61" s="18">
        <v>35843.848895999996</v>
      </c>
      <c r="K61" s="18">
        <v>36002.883345999995</v>
      </c>
      <c r="L61" s="18">
        <v>36158.538666</v>
      </c>
      <c r="M61" s="18">
        <v>36289.496586000001</v>
      </c>
      <c r="N61" s="18">
        <v>36375.730985999995</v>
      </c>
      <c r="O61" s="18">
        <v>36384.354425999998</v>
      </c>
      <c r="P61" s="18">
        <v>36384.354425999998</v>
      </c>
      <c r="Q61" s="18">
        <v>36384.354425999998</v>
      </c>
      <c r="R61" s="18">
        <v>36384.354425999998</v>
      </c>
      <c r="S61" s="18">
        <v>36384.354425999998</v>
      </c>
    </row>
    <row r="62" spans="1:19" s="10" customFormat="1" x14ac:dyDescent="0.15">
      <c r="A62" s="16" t="s">
        <v>674</v>
      </c>
      <c r="B62" s="19">
        <v>0.25730015319999999</v>
      </c>
      <c r="C62" s="19">
        <v>0.24940602797000003</v>
      </c>
      <c r="D62" s="19">
        <v>0.20910820732666666</v>
      </c>
      <c r="E62" s="19">
        <v>0.17115872993</v>
      </c>
      <c r="F62" s="19">
        <v>0.13907936662400003</v>
      </c>
      <c r="G62" s="19">
        <v>0.11744938151999999</v>
      </c>
      <c r="H62" s="19">
        <v>0.10150222856000002</v>
      </c>
      <c r="I62" s="19">
        <v>8.9212036115000018E-2</v>
      </c>
      <c r="J62" s="19">
        <v>7.965299754666666E-2</v>
      </c>
      <c r="K62" s="19">
        <v>7.2005766691999984E-2</v>
      </c>
      <c r="L62" s="19">
        <v>6.5742797574545458E-2</v>
      </c>
      <c r="M62" s="19">
        <v>6.0482494310000003E-2</v>
      </c>
      <c r="N62" s="19">
        <v>5.5962663055384609E-2</v>
      </c>
      <c r="O62" s="19">
        <v>5.1977649179999995E-2</v>
      </c>
      <c r="P62" s="19">
        <v>4.8512472567999995E-2</v>
      </c>
      <c r="Q62" s="19">
        <v>4.5480443032499998E-2</v>
      </c>
      <c r="R62" s="19">
        <v>4.2805122854117646E-2</v>
      </c>
      <c r="S62" s="19">
        <v>4.0427060473333332E-2</v>
      </c>
    </row>
    <row r="63" spans="1:19" s="10" customFormat="1" x14ac:dyDescent="0.15">
      <c r="A63" s="16" t="s">
        <v>678</v>
      </c>
      <c r="B63" s="19">
        <v>0.20102258630781855</v>
      </c>
      <c r="C63" s="19">
        <v>0.19498616583104011</v>
      </c>
      <c r="D63" s="19">
        <v>0.16405134051803594</v>
      </c>
      <c r="E63" s="19">
        <v>0.13473018583831631</v>
      </c>
      <c r="F63" s="19">
        <v>0.10979608407284158</v>
      </c>
      <c r="G63" s="19">
        <v>9.2904684769693713E-2</v>
      </c>
      <c r="H63" s="19">
        <v>8.0409275742738151E-2</v>
      </c>
      <c r="I63" s="19">
        <v>7.0754591627809393E-2</v>
      </c>
      <c r="J63" s="19">
        <v>6.3230327506280215E-2</v>
      </c>
      <c r="K63" s="19">
        <v>5.7201321353672618E-2</v>
      </c>
      <c r="L63" s="19">
        <v>5.2257246006235825E-2</v>
      </c>
      <c r="M63" s="19">
        <v>4.8100198198500532E-2</v>
      </c>
      <c r="N63" s="19">
        <v>4.4525026675045876E-2</v>
      </c>
      <c r="O63" s="19">
        <v>4.1370354579805868E-2</v>
      </c>
      <c r="P63" s="19">
        <v>3.8625260209057322E-2</v>
      </c>
      <c r="Q63" s="19">
        <v>3.6221813990488405E-2</v>
      </c>
      <c r="R63" s="19">
        <v>3.4099968273152426E-2</v>
      </c>
      <c r="S63" s="19">
        <v>3.2212969072226594E-2</v>
      </c>
    </row>
    <row r="65" spans="1:19" x14ac:dyDescent="0.15">
      <c r="B65" s="13">
        <v>-1093.2462599999999</v>
      </c>
      <c r="C65" s="13">
        <v>-1707.4843069999952</v>
      </c>
      <c r="D65" s="13">
        <v>566.04161699999895</v>
      </c>
      <c r="E65" s="13">
        <v>4341.3328040000051</v>
      </c>
      <c r="F65" s="13">
        <v>7945.5185889999921</v>
      </c>
      <c r="G65" s="13">
        <v>10591.014594</v>
      </c>
      <c r="H65" s="13">
        <v>13097.638298999998</v>
      </c>
      <c r="I65" s="13">
        <v>15472.167130999995</v>
      </c>
      <c r="J65" s="13">
        <v>17593.90286100001</v>
      </c>
      <c r="K65" s="13">
        <f t="shared" ref="K65:M65" si="4">K41-K61</f>
        <v>19630.872751000003</v>
      </c>
      <c r="L65" s="13">
        <f t="shared" si="4"/>
        <v>21528.230851</v>
      </c>
      <c r="M65" s="13">
        <f t="shared" si="4"/>
        <v>23339.263821000008</v>
      </c>
    </row>
    <row r="68" spans="1:19" s="10" customFormat="1" x14ac:dyDescent="0.15">
      <c r="A68" s="10" t="s">
        <v>719</v>
      </c>
      <c r="B68" s="10">
        <v>5</v>
      </c>
      <c r="C68" s="10">
        <v>10</v>
      </c>
      <c r="D68" s="10">
        <v>15</v>
      </c>
      <c r="E68" s="10">
        <v>20</v>
      </c>
      <c r="F68" s="10">
        <v>25</v>
      </c>
      <c r="G68" s="10">
        <v>30</v>
      </c>
      <c r="H68" s="10">
        <v>35</v>
      </c>
      <c r="I68" s="10">
        <v>40</v>
      </c>
      <c r="J68" s="10">
        <v>45</v>
      </c>
      <c r="K68" s="10">
        <v>50</v>
      </c>
      <c r="L68" s="10">
        <v>55</v>
      </c>
      <c r="M68" s="10">
        <v>60</v>
      </c>
      <c r="N68" s="10">
        <v>65</v>
      </c>
      <c r="O68" s="10">
        <v>70</v>
      </c>
      <c r="P68" s="10">
        <v>75</v>
      </c>
      <c r="Q68" s="10">
        <v>80</v>
      </c>
      <c r="R68" s="10">
        <v>85</v>
      </c>
      <c r="S68" s="10">
        <v>90</v>
      </c>
    </row>
    <row r="69" spans="1:19" s="10" customFormat="1" x14ac:dyDescent="0.15">
      <c r="A69" s="10" t="s">
        <v>680</v>
      </c>
      <c r="B69" s="14">
        <v>0.18428433503783426</v>
      </c>
      <c r="C69" s="14">
        <v>0.18190331556816841</v>
      </c>
      <c r="D69" s="14">
        <v>0.16695682568165759</v>
      </c>
      <c r="E69" s="14">
        <v>0.1515244180642954</v>
      </c>
      <c r="F69" s="14">
        <v>0.13449974649587992</v>
      </c>
      <c r="G69" s="14">
        <v>0.12044085851324215</v>
      </c>
      <c r="H69" s="14">
        <v>0.10967502517864758</v>
      </c>
      <c r="I69" s="14">
        <v>0.10106802990159203</v>
      </c>
      <c r="J69" s="14">
        <v>9.3922644404795586E-2</v>
      </c>
      <c r="K69" s="14">
        <v>8.8065135012483253E-2</v>
      </c>
      <c r="L69" s="14">
        <v>8.3062884486896138E-2</v>
      </c>
      <c r="M69" s="14">
        <v>7.8744677934872165E-2</v>
      </c>
      <c r="N69" s="14">
        <v>7.4665894036180402E-2</v>
      </c>
      <c r="O69" s="14">
        <v>7.1096706051585468E-2</v>
      </c>
      <c r="P69" s="14">
        <v>6.7992880348646478E-2</v>
      </c>
      <c r="Q69" s="14">
        <v>6.524285217298087E-2</v>
      </c>
      <c r="R69" s="14">
        <v>6.2769213543879321E-2</v>
      </c>
      <c r="S69" s="14">
        <v>6.0569214739804256E-2</v>
      </c>
    </row>
    <row r="70" spans="1:19" s="10" customFormat="1" x14ac:dyDescent="0.15">
      <c r="A70" s="10" t="s">
        <v>681</v>
      </c>
      <c r="B70" s="14">
        <v>0.20102258630781855</v>
      </c>
      <c r="C70" s="14">
        <v>0.19498616583104011</v>
      </c>
      <c r="D70" s="14">
        <v>0.16405134051803594</v>
      </c>
      <c r="E70" s="14">
        <v>0.13473018583831631</v>
      </c>
      <c r="F70" s="14">
        <v>0.10979608407284158</v>
      </c>
      <c r="G70" s="14">
        <v>9.2904684769693713E-2</v>
      </c>
      <c r="H70" s="14">
        <v>8.0409275742738151E-2</v>
      </c>
      <c r="I70" s="14">
        <v>7.0754591627809393E-2</v>
      </c>
      <c r="J70" s="14">
        <v>6.3230327506280215E-2</v>
      </c>
      <c r="K70" s="14">
        <v>5.7201321353672618E-2</v>
      </c>
      <c r="L70" s="14">
        <v>5.2257246006235825E-2</v>
      </c>
      <c r="M70" s="14">
        <v>4.8100198198500532E-2</v>
      </c>
      <c r="N70" s="14">
        <v>4.4525026675045876E-2</v>
      </c>
      <c r="O70" s="14">
        <v>4.1370354579805868E-2</v>
      </c>
      <c r="P70" s="14">
        <v>3.8625260209057322E-2</v>
      </c>
      <c r="Q70" s="14">
        <v>3.6221813990488405E-2</v>
      </c>
      <c r="R70" s="14">
        <v>3.4099968273152426E-2</v>
      </c>
      <c r="S70" s="14">
        <v>3.2212969072226594E-2</v>
      </c>
    </row>
  </sheetData>
  <mergeCells count="2">
    <mergeCell ref="A24:S24"/>
    <mergeCell ref="A44:S44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A7" workbookViewId="0">
      <selection activeCell="C40" sqref="C40"/>
    </sheetView>
  </sheetViews>
  <sheetFormatPr defaultRowHeight="13.5" x14ac:dyDescent="0.15"/>
  <cols>
    <col min="1" max="1" width="10.625" customWidth="1"/>
    <col min="2" max="2" width="10.5" bestFit="1" customWidth="1"/>
    <col min="3" max="3" width="10.25" customWidth="1"/>
    <col min="4" max="6" width="10.625" bestFit="1" customWidth="1"/>
    <col min="7" max="9" width="10.5" bestFit="1" customWidth="1"/>
    <col min="10" max="10" width="10.5" style="10" customWidth="1"/>
    <col min="11" max="13" width="10.5" bestFit="1" customWidth="1"/>
  </cols>
  <sheetData>
    <row r="1" spans="1:14" s="12" customFormat="1" x14ac:dyDescent="0.15">
      <c r="C1" s="12" t="s">
        <v>699</v>
      </c>
      <c r="D1" s="12" t="s">
        <v>700</v>
      </c>
      <c r="E1" s="12" t="s">
        <v>701</v>
      </c>
      <c r="F1" s="12" t="s">
        <v>702</v>
      </c>
      <c r="G1" s="12" t="s">
        <v>703</v>
      </c>
      <c r="H1" s="12" t="s">
        <v>707</v>
      </c>
      <c r="I1" s="12" t="s">
        <v>704</v>
      </c>
      <c r="J1" s="12" t="s">
        <v>706</v>
      </c>
      <c r="K1" s="12" t="s">
        <v>705</v>
      </c>
    </row>
    <row r="2" spans="1:14" x14ac:dyDescent="0.15">
      <c r="A2" t="s">
        <v>677</v>
      </c>
      <c r="B2" s="9">
        <v>100</v>
      </c>
      <c r="C2" s="11">
        <v>82210.183476000006</v>
      </c>
      <c r="D2" s="11">
        <v>87446.478162999992</v>
      </c>
      <c r="E2" s="11">
        <v>91636.639442999993</v>
      </c>
      <c r="F2" s="11">
        <v>95313.574853000013</v>
      </c>
      <c r="G2" s="11">
        <v>97987.762152999989</v>
      </c>
      <c r="H2" s="11">
        <v>99045.983647999994</v>
      </c>
      <c r="I2" s="11">
        <v>99998.237472999986</v>
      </c>
      <c r="J2" s="11">
        <v>98573.804880999989</v>
      </c>
      <c r="K2" s="11">
        <v>93589.258874000006</v>
      </c>
      <c r="L2" s="11">
        <f t="shared" ref="L2" si="0">L3+L4</f>
        <v>93589.258874000006</v>
      </c>
      <c r="M2" s="11">
        <f t="shared" ref="M2" si="1">M3+M4</f>
        <v>93589.258874000006</v>
      </c>
      <c r="N2" s="11">
        <f t="shared" ref="N2" si="2">N3+N4</f>
        <v>93589.258874000006</v>
      </c>
    </row>
    <row r="3" spans="1:14" x14ac:dyDescent="0.15">
      <c r="A3" t="s">
        <v>682</v>
      </c>
      <c r="B3" s="9">
        <v>90</v>
      </c>
      <c r="C3" s="11">
        <v>45825.82905</v>
      </c>
      <c r="D3" s="11">
        <v>51156.981576999999</v>
      </c>
      <c r="E3" s="11">
        <v>55633.756096999998</v>
      </c>
      <c r="F3" s="11">
        <v>59628.760407000009</v>
      </c>
      <c r="G3" s="11">
        <v>62752.947696999996</v>
      </c>
      <c r="H3" s="11">
        <v>64276.141991999997</v>
      </c>
      <c r="I3" s="11">
        <v>65766.491486999992</v>
      </c>
      <c r="J3" s="11">
        <v>67207.573781999992</v>
      </c>
      <c r="K3" s="11">
        <v>68648.656077000007</v>
      </c>
      <c r="L3" s="11">
        <f>HLOOKUP(优化!$B3,计算!$25:$41,17,FALSE)</f>
        <v>68648.656077000007</v>
      </c>
      <c r="M3" s="11">
        <f>HLOOKUP(优化!$B3,计算!$25:$41,17,FALSE)</f>
        <v>68648.656077000007</v>
      </c>
      <c r="N3" s="11">
        <f>HLOOKUP(优化!$B3,计算!$25:$41,17,FALSE)</f>
        <v>68648.656077000007</v>
      </c>
    </row>
    <row r="4" spans="1:14" x14ac:dyDescent="0.15">
      <c r="A4" t="s">
        <v>683</v>
      </c>
      <c r="B4">
        <f>B2-B3</f>
        <v>10</v>
      </c>
      <c r="C4" s="11">
        <v>36384.354425999998</v>
      </c>
      <c r="D4" s="11">
        <v>36289.496586000001</v>
      </c>
      <c r="E4" s="11">
        <v>36002.883345999995</v>
      </c>
      <c r="F4" s="11">
        <v>35684.814446000004</v>
      </c>
      <c r="G4" s="11">
        <v>35234.814456</v>
      </c>
      <c r="H4" s="11">
        <v>34769.841656000004</v>
      </c>
      <c r="I4" s="11">
        <v>34231.745986000002</v>
      </c>
      <c r="J4" s="11">
        <v>31366.231098999997</v>
      </c>
      <c r="K4" s="11">
        <v>24940.602797</v>
      </c>
      <c r="L4" s="11">
        <f>HLOOKUP($B4,计算!$45:$61,17,FALSE)</f>
        <v>24940.602797</v>
      </c>
      <c r="M4" s="11">
        <f>HLOOKUP($B4,计算!$45:$61,17,FALSE)</f>
        <v>24940.602797</v>
      </c>
      <c r="N4" s="11">
        <f>HLOOKUP($B4,计算!$45:$61,17,FALSE)</f>
        <v>24940.602797</v>
      </c>
    </row>
    <row r="6" spans="1:14" x14ac:dyDescent="0.15">
      <c r="I6" s="10"/>
      <c r="J6"/>
    </row>
    <row r="7" spans="1:14" x14ac:dyDescent="0.15">
      <c r="I7" s="10"/>
      <c r="J7"/>
    </row>
    <row r="8" spans="1:14" x14ac:dyDescent="0.15">
      <c r="A8" s="20" t="s">
        <v>715</v>
      </c>
      <c r="B8" s="20" t="s">
        <v>695</v>
      </c>
      <c r="C8" s="20" t="s">
        <v>697</v>
      </c>
      <c r="D8" s="20" t="s">
        <v>696</v>
      </c>
      <c r="E8" s="20" t="s">
        <v>698</v>
      </c>
      <c r="I8" s="10"/>
      <c r="J8"/>
    </row>
    <row r="9" spans="1:14" x14ac:dyDescent="0.15">
      <c r="A9" s="16" t="s">
        <v>676</v>
      </c>
      <c r="B9" s="21">
        <v>57464.864476000002</v>
      </c>
      <c r="C9" s="21">
        <v>63298.503814999989</v>
      </c>
      <c r="D9" s="22">
        <v>63513.681587000006</v>
      </c>
      <c r="E9" s="21">
        <v>55580.367904999992</v>
      </c>
      <c r="I9" s="10"/>
      <c r="J9"/>
    </row>
    <row r="10" spans="1:14" x14ac:dyDescent="0.15">
      <c r="A10" s="16" t="s">
        <v>710</v>
      </c>
      <c r="B10" s="21">
        <v>23233.118490000004</v>
      </c>
      <c r="C10" s="21">
        <v>31932.272715999996</v>
      </c>
      <c r="D10" s="22">
        <v>38573.078790000007</v>
      </c>
      <c r="E10" s="21">
        <v>42715.360244999996</v>
      </c>
      <c r="I10" s="10"/>
      <c r="J10"/>
    </row>
    <row r="11" spans="1:14" x14ac:dyDescent="0.15">
      <c r="A11" s="16" t="s">
        <v>712</v>
      </c>
      <c r="B11" s="21">
        <v>34231.745986000002</v>
      </c>
      <c r="C11" s="21">
        <v>31366.231098999997</v>
      </c>
      <c r="D11" s="22">
        <v>24940.602797</v>
      </c>
      <c r="E11" s="21">
        <v>12865.007659999999</v>
      </c>
      <c r="I11" s="10"/>
      <c r="J11"/>
    </row>
    <row r="12" spans="1:14" s="10" customFormat="1" x14ac:dyDescent="0.15">
      <c r="A12" s="16" t="s">
        <v>675</v>
      </c>
      <c r="B12" s="19">
        <f>B9/300000</f>
        <v>0.19154954825333334</v>
      </c>
      <c r="C12" s="19">
        <f t="shared" ref="C12:E12" si="3">C9/300000</f>
        <v>0.21099501271666662</v>
      </c>
      <c r="D12" s="23">
        <f t="shared" si="3"/>
        <v>0.2117122719566667</v>
      </c>
      <c r="E12" s="19">
        <f t="shared" si="3"/>
        <v>0.18526789301666663</v>
      </c>
    </row>
    <row r="13" spans="1:14" s="10" customFormat="1" x14ac:dyDescent="0.15">
      <c r="A13" s="16" t="s">
        <v>714</v>
      </c>
      <c r="B13" s="19">
        <f>(1+B12)^(12/15)-1</f>
        <v>0.15050811183163937</v>
      </c>
      <c r="C13" s="19">
        <f t="shared" ref="C13:E13" si="4">(1+C12)^(12/15)-1</f>
        <v>0.16550430944625627</v>
      </c>
      <c r="D13" s="23">
        <f t="shared" si="4"/>
        <v>0.16605652921570901</v>
      </c>
      <c r="E13" s="19">
        <f t="shared" si="4"/>
        <v>0.14565331523118052</v>
      </c>
    </row>
    <row r="14" spans="1:14" s="10" customFormat="1" x14ac:dyDescent="0.15">
      <c r="B14" s="11"/>
      <c r="C14" s="11"/>
      <c r="D14" s="11"/>
      <c r="E14" s="11"/>
    </row>
    <row r="15" spans="1:14" x14ac:dyDescent="0.15">
      <c r="A15" s="16" t="s">
        <v>716</v>
      </c>
      <c r="B15" s="16" t="s">
        <v>690</v>
      </c>
      <c r="C15" s="16" t="s">
        <v>691</v>
      </c>
      <c r="D15" s="16" t="s">
        <v>692</v>
      </c>
      <c r="E15" s="24" t="s">
        <v>693</v>
      </c>
      <c r="F15" s="16" t="s">
        <v>694</v>
      </c>
      <c r="I15" s="10"/>
      <c r="J15"/>
    </row>
    <row r="16" spans="1:14" x14ac:dyDescent="0.15">
      <c r="A16" s="16" t="s">
        <v>676</v>
      </c>
      <c r="B16" s="21">
        <v>43137.992499</v>
      </c>
      <c r="C16" s="21">
        <v>66702.114371999996</v>
      </c>
      <c r="D16" s="21">
        <v>72804.824776000009</v>
      </c>
      <c r="E16" s="22">
        <v>74081.591343999986</v>
      </c>
      <c r="F16" s="21">
        <v>70766.431847</v>
      </c>
      <c r="I16" s="10"/>
      <c r="J16"/>
    </row>
    <row r="17" spans="1:10" x14ac:dyDescent="0.15">
      <c r="A17" s="16" t="s">
        <v>709</v>
      </c>
      <c r="B17" s="21">
        <v>11771.761399999999</v>
      </c>
      <c r="C17" s="21">
        <v>31932.272715999996</v>
      </c>
      <c r="D17" s="21">
        <v>38573.078790000007</v>
      </c>
      <c r="E17" s="22">
        <v>42715.360244999996</v>
      </c>
      <c r="F17" s="21">
        <v>45825.82905</v>
      </c>
      <c r="I17" s="10"/>
      <c r="J17"/>
    </row>
    <row r="18" spans="1:10" x14ac:dyDescent="0.15">
      <c r="A18" s="16" t="s">
        <v>711</v>
      </c>
      <c r="B18" s="21">
        <v>31366.231098999997</v>
      </c>
      <c r="C18" s="21">
        <v>34769.841656000004</v>
      </c>
      <c r="D18" s="21">
        <v>34231.745986000002</v>
      </c>
      <c r="E18" s="22">
        <v>31366.231098999997</v>
      </c>
      <c r="F18" s="21">
        <v>24940.602797</v>
      </c>
      <c r="I18" s="10"/>
      <c r="J18"/>
    </row>
    <row r="19" spans="1:10" s="10" customFormat="1" x14ac:dyDescent="0.15">
      <c r="A19" s="16" t="s">
        <v>674</v>
      </c>
      <c r="B19" s="19">
        <f>B16/400000</f>
        <v>0.1078449812475</v>
      </c>
      <c r="C19" s="19">
        <f t="shared" ref="C19:F19" si="5">C16/400000</f>
        <v>0.16675528593</v>
      </c>
      <c r="D19" s="19">
        <f t="shared" si="5"/>
        <v>0.18201206194000003</v>
      </c>
      <c r="E19" s="23">
        <f t="shared" si="5"/>
        <v>0.18520397835999997</v>
      </c>
      <c r="F19" s="19">
        <f t="shared" si="5"/>
        <v>0.1769160796175</v>
      </c>
    </row>
    <row r="20" spans="1:10" s="10" customFormat="1" x14ac:dyDescent="0.15">
      <c r="A20" s="16" t="s">
        <v>713</v>
      </c>
      <c r="B20" s="19">
        <f>(1+B19)^(12/15)-1</f>
        <v>8.5383451342015748E-2</v>
      </c>
      <c r="C20" s="19">
        <f t="shared" ref="C20:F20" si="6">(1+C19)^(12/15)-1</f>
        <v>0.13131571963422073</v>
      </c>
      <c r="D20" s="19">
        <f t="shared" si="6"/>
        <v>0.14313501236942838</v>
      </c>
      <c r="E20" s="23">
        <f t="shared" si="6"/>
        <v>0.14560389218776759</v>
      </c>
      <c r="F20" s="19">
        <f t="shared" si="6"/>
        <v>0.13919061157403401</v>
      </c>
    </row>
    <row r="21" spans="1:10" s="10" customFormat="1" x14ac:dyDescent="0.15">
      <c r="E21" s="11"/>
    </row>
    <row r="22" spans="1:10" x14ac:dyDescent="0.15">
      <c r="A22" s="16" t="s">
        <v>717</v>
      </c>
      <c r="B22" s="16" t="s">
        <v>684</v>
      </c>
      <c r="C22" s="16" t="s">
        <v>685</v>
      </c>
      <c r="D22" s="16" t="s">
        <v>686</v>
      </c>
      <c r="E22" s="24" t="s">
        <v>687</v>
      </c>
      <c r="F22" s="16" t="s">
        <v>688</v>
      </c>
      <c r="G22" s="16" t="s">
        <v>689</v>
      </c>
      <c r="I22" s="10"/>
      <c r="J22"/>
    </row>
    <row r="23" spans="1:10" x14ac:dyDescent="0.15">
      <c r="A23" s="16" t="s">
        <v>676</v>
      </c>
      <c r="B23" s="21">
        <v>58917.932936000012</v>
      </c>
      <c r="C23" s="21">
        <v>73807.893246000007</v>
      </c>
      <c r="D23" s="21">
        <v>77485.201900999993</v>
      </c>
      <c r="E23" s="22">
        <v>80057.575035999995</v>
      </c>
      <c r="F23" s="21">
        <v>79989.649394000007</v>
      </c>
      <c r="G23" s="21">
        <v>76097.584373999998</v>
      </c>
      <c r="I23" s="10"/>
      <c r="J23"/>
    </row>
    <row r="24" spans="1:10" x14ac:dyDescent="0.15">
      <c r="A24" s="16" t="s">
        <v>709</v>
      </c>
      <c r="B24" s="21">
        <v>23233.118490000004</v>
      </c>
      <c r="C24" s="21">
        <v>38573.078790000007</v>
      </c>
      <c r="D24" s="21">
        <v>42715.360244999996</v>
      </c>
      <c r="E24" s="22">
        <v>45825.82905</v>
      </c>
      <c r="F24" s="21">
        <v>48623.418295000003</v>
      </c>
      <c r="G24" s="21">
        <v>51156.981576999999</v>
      </c>
      <c r="I24" s="10"/>
      <c r="J24"/>
    </row>
    <row r="25" spans="1:10" x14ac:dyDescent="0.15">
      <c r="A25" s="16" t="s">
        <v>711</v>
      </c>
      <c r="B25" s="21">
        <v>35684.814446000004</v>
      </c>
      <c r="C25" s="21">
        <v>35234.814456</v>
      </c>
      <c r="D25" s="21">
        <v>34769.841656000004</v>
      </c>
      <c r="E25" s="22">
        <v>34231.745986000002</v>
      </c>
      <c r="F25" s="21">
        <v>31366.231098999997</v>
      </c>
      <c r="G25" s="21">
        <v>24940.602797</v>
      </c>
      <c r="I25" s="10"/>
      <c r="J25"/>
    </row>
    <row r="26" spans="1:10" s="10" customFormat="1" x14ac:dyDescent="0.15">
      <c r="A26" s="16" t="s">
        <v>674</v>
      </c>
      <c r="B26" s="19">
        <f>B23/500000</f>
        <v>0.11783586587200003</v>
      </c>
      <c r="C26" s="19">
        <f t="shared" ref="C26:G26" si="7">C23/500000</f>
        <v>0.14761578649200002</v>
      </c>
      <c r="D26" s="19">
        <f t="shared" si="7"/>
        <v>0.15497040380199997</v>
      </c>
      <c r="E26" s="23">
        <f t="shared" si="7"/>
        <v>0.160115150072</v>
      </c>
      <c r="F26" s="19">
        <f t="shared" si="7"/>
        <v>0.15997929878800002</v>
      </c>
      <c r="G26" s="19">
        <f t="shared" si="7"/>
        <v>0.15219516874799999</v>
      </c>
    </row>
    <row r="27" spans="1:10" x14ac:dyDescent="0.15">
      <c r="A27" s="16" t="s">
        <v>713</v>
      </c>
      <c r="B27" s="19">
        <f>(1+B26)^(12/15)-1</f>
        <v>9.3207070512777435E-2</v>
      </c>
      <c r="C27" s="19">
        <f t="shared" ref="C27:G27" si="8">(1+C26)^(12/15)-1</f>
        <v>0.11644468616464643</v>
      </c>
      <c r="D27" s="19">
        <f t="shared" si="8"/>
        <v>0.12216491053352407</v>
      </c>
      <c r="E27" s="23">
        <f t="shared" si="8"/>
        <v>0.12616202535380761</v>
      </c>
      <c r="F27" s="19">
        <f t="shared" si="8"/>
        <v>0.12605652386199173</v>
      </c>
      <c r="G27" s="19">
        <f t="shared" si="8"/>
        <v>0.12000726533492134</v>
      </c>
      <c r="I27" s="10"/>
      <c r="J27"/>
    </row>
    <row r="28" spans="1:10" s="10" customFormat="1" x14ac:dyDescent="0.15">
      <c r="B28" s="14"/>
    </row>
    <row r="29" spans="1:10" x14ac:dyDescent="0.15">
      <c r="A29" s="20" t="s">
        <v>718</v>
      </c>
      <c r="B29" s="20" t="s">
        <v>699</v>
      </c>
      <c r="C29" s="20" t="s">
        <v>700</v>
      </c>
      <c r="D29" s="20" t="s">
        <v>701</v>
      </c>
      <c r="E29" s="20" t="s">
        <v>702</v>
      </c>
      <c r="F29" s="20" t="s">
        <v>703</v>
      </c>
      <c r="G29" s="20" t="s">
        <v>707</v>
      </c>
      <c r="H29" s="25" t="s">
        <v>704</v>
      </c>
      <c r="I29" s="20" t="s">
        <v>706</v>
      </c>
      <c r="J29" s="20" t="s">
        <v>705</v>
      </c>
    </row>
    <row r="30" spans="1:10" x14ac:dyDescent="0.15">
      <c r="A30" s="16" t="s">
        <v>676</v>
      </c>
      <c r="B30" s="21">
        <v>82210.183476000006</v>
      </c>
      <c r="C30" s="21">
        <v>87446.478162999992</v>
      </c>
      <c r="D30" s="21">
        <v>91636.639442999993</v>
      </c>
      <c r="E30" s="21">
        <v>95313.574853000013</v>
      </c>
      <c r="F30" s="21">
        <v>97987.762152999989</v>
      </c>
      <c r="G30" s="21">
        <v>99045.983647999994</v>
      </c>
      <c r="H30" s="22">
        <v>99998.237472999986</v>
      </c>
      <c r="I30" s="21">
        <v>98573.804880999989</v>
      </c>
      <c r="J30" s="21">
        <v>93589.258874000006</v>
      </c>
    </row>
    <row r="31" spans="1:10" x14ac:dyDescent="0.15">
      <c r="A31" s="16" t="s">
        <v>709</v>
      </c>
      <c r="B31" s="21">
        <v>45825.82905</v>
      </c>
      <c r="C31" s="21">
        <v>51156.981576999999</v>
      </c>
      <c r="D31" s="21">
        <v>55633.756096999998</v>
      </c>
      <c r="E31" s="21">
        <v>59628.760407000009</v>
      </c>
      <c r="F31" s="21">
        <v>62752.947696999996</v>
      </c>
      <c r="G31" s="21">
        <v>64276.141991999997</v>
      </c>
      <c r="H31" s="22">
        <v>65766.491486999992</v>
      </c>
      <c r="I31" s="21">
        <v>67207.573781999992</v>
      </c>
      <c r="J31" s="21">
        <v>68648.656077000007</v>
      </c>
    </row>
    <row r="32" spans="1:10" x14ac:dyDescent="0.15">
      <c r="A32" s="16" t="s">
        <v>711</v>
      </c>
      <c r="B32" s="21">
        <v>36384.354425999998</v>
      </c>
      <c r="C32" s="21">
        <v>36289.496586000001</v>
      </c>
      <c r="D32" s="21">
        <v>36002.883345999995</v>
      </c>
      <c r="E32" s="21">
        <v>35684.814446000004</v>
      </c>
      <c r="F32" s="21">
        <v>35234.814456</v>
      </c>
      <c r="G32" s="21">
        <v>34769.841656000004</v>
      </c>
      <c r="H32" s="22">
        <v>34231.745986000002</v>
      </c>
      <c r="I32" s="21">
        <v>31366.231098999997</v>
      </c>
      <c r="J32" s="21">
        <v>24940.602797</v>
      </c>
    </row>
    <row r="33" spans="1:10" x14ac:dyDescent="0.15">
      <c r="A33" s="16" t="s">
        <v>674</v>
      </c>
      <c r="B33" s="19">
        <f>B30/1000000</f>
        <v>8.2210183476000009E-2</v>
      </c>
      <c r="C33" s="19">
        <f t="shared" ref="C33:J33" si="9">C30/1000000</f>
        <v>8.7446478162999997E-2</v>
      </c>
      <c r="D33" s="19">
        <f t="shared" si="9"/>
        <v>9.163663944299999E-2</v>
      </c>
      <c r="E33" s="19">
        <f t="shared" si="9"/>
        <v>9.5313574853000016E-2</v>
      </c>
      <c r="F33" s="19">
        <f t="shared" si="9"/>
        <v>9.7987762152999994E-2</v>
      </c>
      <c r="G33" s="19">
        <f t="shared" si="9"/>
        <v>9.9045983647999991E-2</v>
      </c>
      <c r="H33" s="23">
        <f t="shared" si="9"/>
        <v>9.999823747299999E-2</v>
      </c>
      <c r="I33" s="19">
        <f t="shared" si="9"/>
        <v>9.8573804880999982E-2</v>
      </c>
      <c r="J33" s="19">
        <f t="shared" si="9"/>
        <v>9.3589258874000006E-2</v>
      </c>
    </row>
    <row r="34" spans="1:10" x14ac:dyDescent="0.15">
      <c r="A34" s="16" t="s">
        <v>713</v>
      </c>
      <c r="B34" s="19">
        <f>(1+B33)^(12/15)-1</f>
        <v>6.5244481517215291E-2</v>
      </c>
      <c r="C34" s="19">
        <f t="shared" ref="C34:J34" si="10">(1+C33)^(12/15)-1</f>
        <v>6.9365854921090042E-2</v>
      </c>
      <c r="D34" s="19">
        <f t="shared" si="10"/>
        <v>7.2660980955835175E-2</v>
      </c>
      <c r="E34" s="19">
        <f t="shared" si="10"/>
        <v>7.5550424789984305E-2</v>
      </c>
      <c r="F34" s="19">
        <f t="shared" si="10"/>
        <v>7.7650661151817957E-2</v>
      </c>
      <c r="G34" s="19">
        <f t="shared" si="10"/>
        <v>7.8481477863103111E-2</v>
      </c>
      <c r="H34" s="23">
        <f t="shared" si="10"/>
        <v>7.9228961900397854E-2</v>
      </c>
      <c r="I34" s="19">
        <f t="shared" si="10"/>
        <v>7.8110786959251E-2</v>
      </c>
      <c r="J34" s="19">
        <f t="shared" si="10"/>
        <v>7.4195648607479514E-2</v>
      </c>
    </row>
    <row r="38" spans="1:10" x14ac:dyDescent="0.15">
      <c r="G38" s="1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计算</vt:lpstr>
      <vt:lpstr>优化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2017-03-29T01:51:42Z</dcterms:created>
  <dcterms:modified xsi:type="dcterms:W3CDTF">2017-06-10T06:38:43Z</dcterms:modified>
</cp:coreProperties>
</file>